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919"/>
  <workbookPr filterPrivacy="1"/>
  <xr:revisionPtr revIDLastSave="0" documentId="11_673AB6B2D60257F47D984B86929B0F7F1773C46F" xr6:coauthVersionLast="37" xr6:coauthVersionMax="37" xr10:uidLastSave="{00000000-0000-0000-0000-000000000000}"/>
  <bookViews>
    <workbookView xWindow="0" yWindow="0" windowWidth="21525" windowHeight="11760" firstSheet="1" activeTab="1" xr2:uid="{00000000-000D-0000-FFFF-FFFF00000000}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6" l="1"/>
  <c r="AJ7" i="6"/>
  <c r="AH3" i="6"/>
  <c r="AI7" i="6"/>
  <c r="AG3" i="6"/>
  <c r="AH7" i="6"/>
  <c r="AF3" i="6"/>
  <c r="AG7" i="6"/>
  <c r="AE3" i="6"/>
  <c r="AF7" i="6"/>
  <c r="AD3" i="6"/>
  <c r="AE7" i="6"/>
  <c r="AC3" i="6"/>
  <c r="AD7" i="6"/>
  <c r="AB3" i="6"/>
  <c r="AC7" i="6"/>
  <c r="AA3" i="6"/>
  <c r="AB7" i="6"/>
  <c r="Z3" i="6"/>
  <c r="AA7" i="6"/>
  <c r="Y3" i="6"/>
  <c r="Z7" i="6"/>
  <c r="X3" i="6"/>
  <c r="Y7" i="6"/>
  <c r="W3" i="6"/>
  <c r="X7" i="6"/>
  <c r="V3" i="6"/>
  <c r="W7" i="6"/>
  <c r="U3" i="6"/>
  <c r="V7" i="6"/>
  <c r="T3" i="6"/>
  <c r="U7" i="6"/>
  <c r="S3" i="6"/>
  <c r="T7" i="6"/>
  <c r="R3" i="6"/>
  <c r="S7" i="6"/>
  <c r="Q3" i="6"/>
  <c r="R7" i="6"/>
  <c r="P3" i="6"/>
  <c r="Q7" i="6"/>
  <c r="O3" i="6"/>
  <c r="P7" i="6"/>
  <c r="N3" i="6"/>
  <c r="O7" i="6"/>
  <c r="M3" i="6"/>
  <c r="N7" i="6"/>
  <c r="L3" i="6"/>
  <c r="M7" i="6"/>
  <c r="K3" i="6"/>
  <c r="L7" i="6"/>
  <c r="J3" i="6"/>
  <c r="K7" i="6"/>
  <c r="I3" i="6"/>
  <c r="J7" i="6"/>
  <c r="H5" i="5"/>
  <c r="H28" i="5"/>
  <c r="H29" i="5"/>
  <c r="H34" i="5"/>
  <c r="H35" i="5"/>
  <c r="H3" i="6"/>
  <c r="I7" i="6"/>
  <c r="AG10" i="5"/>
  <c r="AC8" i="2"/>
  <c r="AH10" i="5"/>
  <c r="AD8" i="2"/>
  <c r="AI10" i="5"/>
  <c r="AE8" i="2"/>
  <c r="AJ10" i="5"/>
  <c r="AF8" i="2"/>
  <c r="AF54" i="8"/>
  <c r="AG6" i="10"/>
  <c r="AF69" i="8"/>
  <c r="AG33" i="10"/>
  <c r="AG10" i="10"/>
  <c r="AC9" i="2"/>
  <c r="AG54" i="8"/>
  <c r="AH6" i="10"/>
  <c r="AG69" i="8"/>
  <c r="AH33" i="10"/>
  <c r="AH10" i="10"/>
  <c r="AD9" i="2"/>
  <c r="AH54" i="8"/>
  <c r="AI6" i="10"/>
  <c r="AH69" i="8"/>
  <c r="AI33" i="10"/>
  <c r="AI10" i="10"/>
  <c r="AE9" i="2"/>
  <c r="AI54" i="8"/>
  <c r="AJ6" i="10"/>
  <c r="AI69" i="8"/>
  <c r="AJ33" i="10"/>
  <c r="AJ10" i="10"/>
  <c r="AF9" i="2"/>
  <c r="AG9" i="5"/>
  <c r="AC10" i="2"/>
  <c r="AH9" i="5"/>
  <c r="AD10" i="2"/>
  <c r="AI9" i="5"/>
  <c r="AE10" i="2"/>
  <c r="AJ9" i="5"/>
  <c r="AF10" i="2"/>
  <c r="AF51" i="8"/>
  <c r="AG5" i="10"/>
  <c r="AF66" i="8"/>
  <c r="AG32" i="10"/>
  <c r="AG9" i="10"/>
  <c r="AC11" i="2"/>
  <c r="AG51" i="8"/>
  <c r="AH5" i="10"/>
  <c r="AG66" i="8"/>
  <c r="AH32" i="10"/>
  <c r="AH9" i="10"/>
  <c r="AD11" i="2"/>
  <c r="AH51" i="8"/>
  <c r="AI5" i="10"/>
  <c r="AH66" i="8"/>
  <c r="AI32" i="10"/>
  <c r="AI9" i="10"/>
  <c r="AE11" i="2"/>
  <c r="AI51" i="8"/>
  <c r="AJ5" i="10"/>
  <c r="AI66" i="8"/>
  <c r="AJ32" i="10"/>
  <c r="AJ9" i="10"/>
  <c r="AF11" i="2"/>
  <c r="AG7" i="5"/>
  <c r="AG8" i="5"/>
  <c r="AC12" i="2"/>
  <c r="AH7" i="5"/>
  <c r="AH8" i="5"/>
  <c r="AD12" i="2"/>
  <c r="AI7" i="5"/>
  <c r="AI8" i="5"/>
  <c r="AE12" i="2"/>
  <c r="AJ7" i="5"/>
  <c r="AJ8" i="5"/>
  <c r="AF12" i="2"/>
  <c r="AF45" i="8"/>
  <c r="AG3" i="10"/>
  <c r="AF60" i="8"/>
  <c r="AG30" i="10"/>
  <c r="AG7" i="10"/>
  <c r="AF48" i="8"/>
  <c r="AG4" i="10"/>
  <c r="AF63" i="8"/>
  <c r="AG31" i="10"/>
  <c r="AG8" i="10"/>
  <c r="AC13" i="2"/>
  <c r="AG45" i="8"/>
  <c r="AH3" i="10"/>
  <c r="AG60" i="8"/>
  <c r="AH30" i="10"/>
  <c r="AH7" i="10"/>
  <c r="AG48" i="8"/>
  <c r="AH4" i="10"/>
  <c r="AG63" i="8"/>
  <c r="AH31" i="10"/>
  <c r="AH8" i="10"/>
  <c r="AD13" i="2"/>
  <c r="AH45" i="8"/>
  <c r="AI3" i="10"/>
  <c r="AH60" i="8"/>
  <c r="AI30" i="10"/>
  <c r="AI7" i="10"/>
  <c r="AH48" i="8"/>
  <c r="AI4" i="10"/>
  <c r="AH63" i="8"/>
  <c r="AI31" i="10"/>
  <c r="AI8" i="10"/>
  <c r="AE13" i="2"/>
  <c r="AI45" i="8"/>
  <c r="AJ3" i="10"/>
  <c r="AI60" i="8"/>
  <c r="AJ30" i="10"/>
  <c r="AJ7" i="10"/>
  <c r="AI48" i="8"/>
  <c r="AJ4" i="10"/>
  <c r="AI63" i="8"/>
  <c r="AJ31" i="10"/>
  <c r="AJ8" i="10"/>
  <c r="AF13" i="2"/>
  <c r="AG36" i="5"/>
  <c r="AC14" i="2"/>
  <c r="AH36" i="5"/>
  <c r="AD14" i="2"/>
  <c r="AI36" i="5"/>
  <c r="AE14" i="2"/>
  <c r="AJ36" i="5"/>
  <c r="AF14" i="2"/>
  <c r="AF72" i="8"/>
  <c r="AG34" i="10"/>
  <c r="AF31" i="8"/>
  <c r="AG35" i="10"/>
  <c r="AG36" i="10"/>
  <c r="AC15" i="2"/>
  <c r="AG72" i="8"/>
  <c r="AH34" i="10"/>
  <c r="AG31" i="8"/>
  <c r="AH35" i="10"/>
  <c r="AH36" i="10"/>
  <c r="AD15" i="2"/>
  <c r="AH72" i="8"/>
  <c r="AI34" i="10"/>
  <c r="AH31" i="8"/>
  <c r="AI35" i="10"/>
  <c r="AI36" i="10"/>
  <c r="AE15" i="2"/>
  <c r="AI72" i="8"/>
  <c r="AJ34" i="10"/>
  <c r="AI31" i="8"/>
  <c r="AJ35" i="10"/>
  <c r="AJ36" i="10"/>
  <c r="AF15" i="2"/>
  <c r="AC16" i="2"/>
  <c r="AD16" i="2"/>
  <c r="AE16" i="2"/>
  <c r="AJ3" i="6"/>
  <c r="AF16" i="2"/>
  <c r="AF57" i="8"/>
  <c r="AG28" i="10"/>
  <c r="AF34" i="8"/>
  <c r="AG29" i="10"/>
  <c r="AG3" i="11"/>
  <c r="AC17" i="2"/>
  <c r="AG57" i="8"/>
  <c r="AH28" i="10"/>
  <c r="AG34" i="8"/>
  <c r="AH29" i="10"/>
  <c r="AH3" i="11"/>
  <c r="AD17" i="2"/>
  <c r="AH57" i="8"/>
  <c r="AI28" i="10"/>
  <c r="AH34" i="8"/>
  <c r="AI29" i="10"/>
  <c r="AI3" i="11"/>
  <c r="AE17" i="2"/>
  <c r="AI57" i="8"/>
  <c r="AJ28" i="10"/>
  <c r="AI34" i="8"/>
  <c r="AJ29" i="10"/>
  <c r="AJ3" i="11"/>
  <c r="AF17" i="2"/>
  <c r="AG8" i="11"/>
  <c r="AC22" i="2"/>
  <c r="AC19" i="2"/>
  <c r="AH8" i="11"/>
  <c r="AD22" i="2"/>
  <c r="AD19" i="2"/>
  <c r="AI8" i="11"/>
  <c r="AE22" i="2"/>
  <c r="AE19" i="2"/>
  <c r="AJ8" i="11"/>
  <c r="AF22" i="2"/>
  <c r="AF19" i="2"/>
  <c r="I41" i="5"/>
  <c r="I60" i="5"/>
  <c r="H60" i="5"/>
  <c r="I59" i="5"/>
  <c r="H59" i="5"/>
  <c r="I57" i="5"/>
  <c r="H57" i="5"/>
  <c r="H55" i="5"/>
  <c r="H54" i="5"/>
  <c r="H53" i="5"/>
  <c r="H52" i="5"/>
  <c r="H50" i="5"/>
  <c r="H49" i="5"/>
  <c r="H48" i="5"/>
  <c r="H47" i="5"/>
  <c r="H46" i="5"/>
  <c r="H45" i="5"/>
  <c r="H44" i="5"/>
  <c r="H43" i="5"/>
  <c r="H42" i="5"/>
  <c r="H40" i="5"/>
  <c r="H39" i="5"/>
  <c r="H38" i="5"/>
  <c r="H33" i="5"/>
  <c r="H32" i="5"/>
  <c r="H31" i="5"/>
  <c r="H30" i="5"/>
  <c r="I9" i="5"/>
  <c r="I10" i="5"/>
  <c r="I27" i="5"/>
  <c r="H27" i="5"/>
  <c r="H19" i="5"/>
  <c r="H3" i="4"/>
  <c r="D3" i="2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X31" i="8"/>
  <c r="Y35" i="10"/>
  <c r="H31" i="8"/>
  <c r="I35" i="10"/>
  <c r="G31" i="8"/>
  <c r="H35" i="10"/>
  <c r="U72" i="8"/>
  <c r="V34" i="10"/>
  <c r="T72" i="8"/>
  <c r="U34" i="10"/>
  <c r="AH20" i="10"/>
  <c r="Q69" i="8"/>
  <c r="R33" i="10"/>
  <c r="AD66" i="8"/>
  <c r="AE32" i="10"/>
  <c r="AC66" i="8"/>
  <c r="AD32" i="10"/>
  <c r="N66" i="8"/>
  <c r="O32" i="10"/>
  <c r="AA63" i="8"/>
  <c r="AB31" i="10"/>
  <c r="Z63" i="8"/>
  <c r="AA31" i="10"/>
  <c r="W60" i="8"/>
  <c r="X30" i="10"/>
  <c r="V60" i="8"/>
  <c r="W30" i="10"/>
  <c r="S34" i="8"/>
  <c r="T29" i="10"/>
  <c r="R34" i="8"/>
  <c r="S29" i="10"/>
  <c r="AD57" i="8"/>
  <c r="AE28" i="10"/>
  <c r="O57" i="8"/>
  <c r="P28" i="10"/>
  <c r="N57" i="8"/>
  <c r="O28" i="10"/>
  <c r="AA54" i="8"/>
  <c r="AB6" i="10"/>
  <c r="Z54" i="8"/>
  <c r="AA6" i="10"/>
  <c r="K54" i="8"/>
  <c r="L6" i="10"/>
  <c r="J54" i="8"/>
  <c r="K6" i="10"/>
  <c r="X51" i="8"/>
  <c r="Y5" i="10"/>
  <c r="W51" i="8"/>
  <c r="X5" i="10"/>
  <c r="H51" i="8"/>
  <c r="I5" i="10"/>
  <c r="G51" i="8"/>
  <c r="H5" i="10"/>
  <c r="U48" i="8"/>
  <c r="V4" i="10"/>
  <c r="T48" i="8"/>
  <c r="U4" i="10"/>
  <c r="Q45" i="8"/>
  <c r="R3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G41" i="8"/>
  <c r="AH28" i="9"/>
  <c r="Y41" i="8"/>
  <c r="Z28" i="9"/>
  <c r="Q41" i="8"/>
  <c r="R28" i="9"/>
  <c r="H41" i="8"/>
  <c r="I28" i="9"/>
  <c r="AH38" i="8"/>
  <c r="AI27" i="9"/>
  <c r="Z38" i="8"/>
  <c r="AA27" i="9"/>
  <c r="U38" i="8"/>
  <c r="V27" i="9"/>
  <c r="R38" i="8"/>
  <c r="S27" i="9"/>
  <c r="J38" i="8"/>
  <c r="K27" i="9"/>
  <c r="AI5" i="8"/>
  <c r="AJ3" i="9"/>
  <c r="AE5" i="8"/>
  <c r="AF3" i="9"/>
  <c r="AB5" i="8"/>
  <c r="AC3" i="9"/>
  <c r="AA5" i="8"/>
  <c r="AB3" i="9"/>
  <c r="W5" i="8"/>
  <c r="X3" i="9"/>
  <c r="T5" i="8"/>
  <c r="U3" i="9"/>
  <c r="S5" i="8"/>
  <c r="T3" i="9"/>
  <c r="O5" i="8"/>
  <c r="P3" i="9"/>
  <c r="L5" i="8"/>
  <c r="M3" i="9"/>
  <c r="G5" i="8"/>
  <c r="H3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D54" i="7"/>
  <c r="C54" i="7"/>
  <c r="D53" i="7"/>
  <c r="C53" i="7"/>
  <c r="D52" i="7"/>
  <c r="C52" i="7"/>
  <c r="D51" i="7"/>
  <c r="C51" i="7"/>
  <c r="D50" i="7"/>
  <c r="C50" i="7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4" i="2"/>
  <c r="F24" i="2"/>
  <c r="E24" i="2"/>
  <c r="G22" i="2"/>
  <c r="F22" i="2"/>
  <c r="E22" i="2"/>
  <c r="H8" i="11"/>
  <c r="D22" i="2"/>
  <c r="D7" i="2"/>
  <c r="G6" i="2"/>
  <c r="F6" i="2"/>
  <c r="E6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H17" i="4"/>
  <c r="AF8" i="11"/>
  <c r="AB22" i="2"/>
  <c r="AE8" i="11"/>
  <c r="AA22" i="2"/>
  <c r="AD8" i="11"/>
  <c r="Z22" i="2"/>
  <c r="AC8" i="11"/>
  <c r="Y22" i="2"/>
  <c r="AB8" i="11"/>
  <c r="X22" i="2"/>
  <c r="AA8" i="11"/>
  <c r="W22" i="2"/>
  <c r="Z8" i="11"/>
  <c r="V22" i="2"/>
  <c r="Y8" i="11"/>
  <c r="U22" i="2"/>
  <c r="X8" i="11"/>
  <c r="T22" i="2"/>
  <c r="W8" i="11"/>
  <c r="S22" i="2"/>
  <c r="V8" i="11"/>
  <c r="R22" i="2"/>
  <c r="U8" i="11"/>
  <c r="Q22" i="2"/>
  <c r="T8" i="11"/>
  <c r="P22" i="2"/>
  <c r="S8" i="11"/>
  <c r="O22" i="2"/>
  <c r="R8" i="11"/>
  <c r="N22" i="2"/>
  <c r="Q8" i="11"/>
  <c r="M22" i="2"/>
  <c r="P8" i="11"/>
  <c r="L22" i="2"/>
  <c r="O8" i="11"/>
  <c r="K22" i="2"/>
  <c r="N8" i="11"/>
  <c r="J22" i="2"/>
  <c r="M8" i="11"/>
  <c r="I22" i="2"/>
  <c r="L8" i="11"/>
  <c r="H22" i="2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E72" i="8"/>
  <c r="AF34" i="10"/>
  <c r="AD72" i="8"/>
  <c r="AE34" i="10"/>
  <c r="AC72" i="8"/>
  <c r="AD34" i="10"/>
  <c r="AB72" i="8"/>
  <c r="AC34" i="10"/>
  <c r="AA72" i="8"/>
  <c r="AB34" i="10"/>
  <c r="Z72" i="8"/>
  <c r="AA34" i="10"/>
  <c r="Y72" i="8"/>
  <c r="Z34" i="10"/>
  <c r="X72" i="8"/>
  <c r="Y34" i="10"/>
  <c r="W72" i="8"/>
  <c r="X34" i="10"/>
  <c r="V72" i="8"/>
  <c r="W34" i="10"/>
  <c r="S72" i="8"/>
  <c r="T34" i="10"/>
  <c r="R72" i="8"/>
  <c r="S34" i="10"/>
  <c r="Q72" i="8"/>
  <c r="R34" i="10"/>
  <c r="P72" i="8"/>
  <c r="Q34" i="10"/>
  <c r="O72" i="8"/>
  <c r="P34" i="10"/>
  <c r="N72" i="8"/>
  <c r="O34" i="10"/>
  <c r="M72" i="8"/>
  <c r="N34" i="10"/>
  <c r="L72" i="8"/>
  <c r="M34" i="10"/>
  <c r="K72" i="8"/>
  <c r="L34" i="10"/>
  <c r="J72" i="8"/>
  <c r="K34" i="10"/>
  <c r="I72" i="8"/>
  <c r="J34" i="10"/>
  <c r="H72" i="8"/>
  <c r="I34" i="10"/>
  <c r="G72" i="8"/>
  <c r="H34" i="10"/>
  <c r="AE69" i="8"/>
  <c r="AF33" i="10"/>
  <c r="AD69" i="8"/>
  <c r="AE33" i="10"/>
  <c r="AC69" i="8"/>
  <c r="AD33" i="10"/>
  <c r="AB69" i="8"/>
  <c r="AC33" i="10"/>
  <c r="AB54" i="8"/>
  <c r="AC6" i="10"/>
  <c r="AC10" i="10"/>
  <c r="AA69" i="8"/>
  <c r="AB33" i="10"/>
  <c r="Z69" i="8"/>
  <c r="AA33" i="10"/>
  <c r="AA10" i="10"/>
  <c r="Y69" i="8"/>
  <c r="Z33" i="10"/>
  <c r="X69" i="8"/>
  <c r="Y33" i="10"/>
  <c r="W69" i="8"/>
  <c r="X33" i="10"/>
  <c r="V69" i="8"/>
  <c r="W33" i="10"/>
  <c r="U69" i="8"/>
  <c r="V33" i="10"/>
  <c r="T69" i="8"/>
  <c r="U33" i="10"/>
  <c r="T54" i="8"/>
  <c r="U6" i="10"/>
  <c r="U10" i="10"/>
  <c r="S69" i="8"/>
  <c r="T33" i="10"/>
  <c r="R69" i="8"/>
  <c r="S33" i="10"/>
  <c r="P69" i="8"/>
  <c r="Q33" i="10"/>
  <c r="O69" i="8"/>
  <c r="P33" i="10"/>
  <c r="N69" i="8"/>
  <c r="O33" i="10"/>
  <c r="M69" i="8"/>
  <c r="N33" i="10"/>
  <c r="L69" i="8"/>
  <c r="M33" i="10"/>
  <c r="K69" i="8"/>
  <c r="L33" i="10"/>
  <c r="J69" i="8"/>
  <c r="K33" i="10"/>
  <c r="I69" i="8"/>
  <c r="J33" i="10"/>
  <c r="H69" i="8"/>
  <c r="I33" i="10"/>
  <c r="G69" i="8"/>
  <c r="H33" i="10"/>
  <c r="G54" i="8"/>
  <c r="H6" i="10"/>
  <c r="H10" i="10"/>
  <c r="AE66" i="8"/>
  <c r="AF32" i="10"/>
  <c r="AB66" i="8"/>
  <c r="AC32" i="10"/>
  <c r="AA66" i="8"/>
  <c r="AB32" i="10"/>
  <c r="AA51" i="8"/>
  <c r="AB5" i="10"/>
  <c r="AB9" i="10"/>
  <c r="X11" i="2"/>
  <c r="Z66" i="8"/>
  <c r="AA32" i="10"/>
  <c r="Y66" i="8"/>
  <c r="Z32" i="10"/>
  <c r="X66" i="8"/>
  <c r="Y32" i="10"/>
  <c r="W66" i="8"/>
  <c r="X32" i="10"/>
  <c r="V66" i="8"/>
  <c r="W32" i="10"/>
  <c r="U66" i="8"/>
  <c r="V32" i="10"/>
  <c r="T66" i="8"/>
  <c r="U32" i="10"/>
  <c r="S66" i="8"/>
  <c r="T32" i="10"/>
  <c r="R66" i="8"/>
  <c r="S32" i="10"/>
  <c r="Q66" i="8"/>
  <c r="R32" i="10"/>
  <c r="P66" i="8"/>
  <c r="Q32" i="10"/>
  <c r="O66" i="8"/>
  <c r="P32" i="10"/>
  <c r="M66" i="8"/>
  <c r="N32" i="10"/>
  <c r="L66" i="8"/>
  <c r="M32" i="10"/>
  <c r="K66" i="8"/>
  <c r="L32" i="10"/>
  <c r="J66" i="8"/>
  <c r="K32" i="10"/>
  <c r="I66" i="8"/>
  <c r="J32" i="10"/>
  <c r="H66" i="8"/>
  <c r="I32" i="10"/>
  <c r="I9" i="10"/>
  <c r="E11" i="2"/>
  <c r="G66" i="8"/>
  <c r="H32" i="10"/>
  <c r="H9" i="10"/>
  <c r="D11" i="2"/>
  <c r="AE63" i="8"/>
  <c r="AF31" i="10"/>
  <c r="AD63" i="8"/>
  <c r="AE31" i="10"/>
  <c r="AC63" i="8"/>
  <c r="AD31" i="10"/>
  <c r="AB63" i="8"/>
  <c r="AC31" i="10"/>
  <c r="Y63" i="8"/>
  <c r="Z31" i="10"/>
  <c r="X63" i="8"/>
  <c r="Y31" i="10"/>
  <c r="W63" i="8"/>
  <c r="X31" i="10"/>
  <c r="V63" i="8"/>
  <c r="W31" i="10"/>
  <c r="U63" i="8"/>
  <c r="V31" i="10"/>
  <c r="T63" i="8"/>
  <c r="U31" i="10"/>
  <c r="U8" i="10"/>
  <c r="S63" i="8"/>
  <c r="T31" i="10"/>
  <c r="R63" i="8"/>
  <c r="S31" i="10"/>
  <c r="Q63" i="8"/>
  <c r="R31" i="10"/>
  <c r="P63" i="8"/>
  <c r="Q31" i="10"/>
  <c r="O63" i="8"/>
  <c r="P31" i="10"/>
  <c r="N63" i="8"/>
  <c r="O31" i="10"/>
  <c r="M63" i="8"/>
  <c r="N31" i="10"/>
  <c r="L63" i="8"/>
  <c r="M31" i="10"/>
  <c r="K63" i="8"/>
  <c r="L31" i="10"/>
  <c r="J63" i="8"/>
  <c r="K31" i="10"/>
  <c r="I63" i="8"/>
  <c r="J31" i="10"/>
  <c r="H63" i="8"/>
  <c r="I31" i="10"/>
  <c r="G63" i="8"/>
  <c r="H31" i="10"/>
  <c r="AE60" i="8"/>
  <c r="AF30" i="10"/>
  <c r="AD60" i="8"/>
  <c r="AE30" i="10"/>
  <c r="AC60" i="8"/>
  <c r="AD30" i="10"/>
  <c r="AB60" i="8"/>
  <c r="AC30" i="10"/>
  <c r="AA60" i="8"/>
  <c r="AB30" i="10"/>
  <c r="Z60" i="8"/>
  <c r="AA30" i="10"/>
  <c r="Y60" i="8"/>
  <c r="Z30" i="10"/>
  <c r="X60" i="8"/>
  <c r="Y30" i="10"/>
  <c r="U60" i="8"/>
  <c r="V30" i="10"/>
  <c r="T60" i="8"/>
  <c r="U30" i="10"/>
  <c r="S60" i="8"/>
  <c r="T30" i="10"/>
  <c r="R60" i="8"/>
  <c r="S30" i="10"/>
  <c r="Q60" i="8"/>
  <c r="R30" i="10"/>
  <c r="P60" i="8"/>
  <c r="Q30" i="10"/>
  <c r="O60" i="8"/>
  <c r="P30" i="10"/>
  <c r="N60" i="8"/>
  <c r="O30" i="10"/>
  <c r="M60" i="8"/>
  <c r="N30" i="10"/>
  <c r="L60" i="8"/>
  <c r="M30" i="10"/>
  <c r="K60" i="8"/>
  <c r="L30" i="10"/>
  <c r="J60" i="8"/>
  <c r="K30" i="10"/>
  <c r="I60" i="8"/>
  <c r="J30" i="10"/>
  <c r="H60" i="8"/>
  <c r="I30" i="10"/>
  <c r="G60" i="8"/>
  <c r="H30" i="10"/>
  <c r="AE57" i="8"/>
  <c r="AF28" i="10"/>
  <c r="AC57" i="8"/>
  <c r="AD28" i="10"/>
  <c r="AB57" i="8"/>
  <c r="AC28" i="10"/>
  <c r="AA57" i="8"/>
  <c r="AB28" i="10"/>
  <c r="Z57" i="8"/>
  <c r="AA28" i="10"/>
  <c r="Y57" i="8"/>
  <c r="Z28" i="10"/>
  <c r="X57" i="8"/>
  <c r="Y28" i="10"/>
  <c r="W57" i="8"/>
  <c r="X28" i="10"/>
  <c r="V57" i="8"/>
  <c r="W28" i="10"/>
  <c r="U57" i="8"/>
  <c r="V28" i="10"/>
  <c r="T57" i="8"/>
  <c r="U28" i="10"/>
  <c r="S57" i="8"/>
  <c r="T28" i="10"/>
  <c r="R57" i="8"/>
  <c r="S28" i="10"/>
  <c r="Q57" i="8"/>
  <c r="R28" i="10"/>
  <c r="P57" i="8"/>
  <c r="Q28" i="10"/>
  <c r="M57" i="8"/>
  <c r="N28" i="10"/>
  <c r="L57" i="8"/>
  <c r="M28" i="10"/>
  <c r="K57" i="8"/>
  <c r="L28" i="10"/>
  <c r="J57" i="8"/>
  <c r="K28" i="10"/>
  <c r="I57" i="8"/>
  <c r="J28" i="10"/>
  <c r="H57" i="8"/>
  <c r="I28" i="10"/>
  <c r="G57" i="8"/>
  <c r="H28" i="10"/>
  <c r="AJ20" i="10"/>
  <c r="AI20" i="10"/>
  <c r="AG20" i="10"/>
  <c r="AE54" i="8"/>
  <c r="AF6" i="10"/>
  <c r="AF10" i="10"/>
  <c r="AF20" i="10"/>
  <c r="AD54" i="8"/>
  <c r="AE6" i="10"/>
  <c r="AE10" i="10"/>
  <c r="AC54" i="8"/>
  <c r="AD6" i="10"/>
  <c r="Y54" i="8"/>
  <c r="Z6" i="10"/>
  <c r="Z10" i="10"/>
  <c r="X54" i="8"/>
  <c r="Y6" i="10"/>
  <c r="Y10" i="10"/>
  <c r="Y20" i="10"/>
  <c r="W54" i="8"/>
  <c r="X6" i="10"/>
  <c r="V54" i="8"/>
  <c r="W6" i="10"/>
  <c r="W10" i="10"/>
  <c r="U54" i="8"/>
  <c r="V6" i="10"/>
  <c r="V10" i="10"/>
  <c r="S54" i="8"/>
  <c r="T6" i="10"/>
  <c r="T10" i="10"/>
  <c r="T20" i="10"/>
  <c r="R54" i="8"/>
  <c r="S6" i="10"/>
  <c r="Q54" i="8"/>
  <c r="R6" i="10"/>
  <c r="R10" i="10"/>
  <c r="P54" i="8"/>
  <c r="Q6" i="10"/>
  <c r="O54" i="8"/>
  <c r="P6" i="10"/>
  <c r="N54" i="8"/>
  <c r="O6" i="10"/>
  <c r="M54" i="8"/>
  <c r="N6" i="10"/>
  <c r="N10" i="10"/>
  <c r="L54" i="8"/>
  <c r="M6" i="10"/>
  <c r="M10" i="10"/>
  <c r="I54" i="8"/>
  <c r="J6" i="10"/>
  <c r="H54" i="8"/>
  <c r="I6" i="10"/>
  <c r="AJ13" i="10"/>
  <c r="AE51" i="8"/>
  <c r="AF5" i="10"/>
  <c r="AF9" i="10"/>
  <c r="AB11" i="2"/>
  <c r="AD51" i="8"/>
  <c r="AE5" i="10"/>
  <c r="AC51" i="8"/>
  <c r="AD5" i="10"/>
  <c r="AD9" i="10"/>
  <c r="Z11" i="2"/>
  <c r="AB51" i="8"/>
  <c r="AC5" i="10"/>
  <c r="Z51" i="8"/>
  <c r="AA5" i="10"/>
  <c r="AA9" i="10"/>
  <c r="W11" i="2"/>
  <c r="Y51" i="8"/>
  <c r="Z5" i="10"/>
  <c r="Z9" i="10"/>
  <c r="V11" i="2"/>
  <c r="V51" i="8"/>
  <c r="W5" i="10"/>
  <c r="U51" i="8"/>
  <c r="V5" i="10"/>
  <c r="V9" i="10"/>
  <c r="R11" i="2"/>
  <c r="T51" i="8"/>
  <c r="U5" i="10"/>
  <c r="U9" i="10"/>
  <c r="Q11" i="2"/>
  <c r="S51" i="8"/>
  <c r="T5" i="10"/>
  <c r="T9" i="10"/>
  <c r="R51" i="8"/>
  <c r="S5" i="10"/>
  <c r="S9" i="10"/>
  <c r="O11" i="2"/>
  <c r="Q51" i="8"/>
  <c r="R5" i="10"/>
  <c r="R9" i="10"/>
  <c r="N11" i="2"/>
  <c r="P51" i="8"/>
  <c r="Q5" i="10"/>
  <c r="O51" i="8"/>
  <c r="P5" i="10"/>
  <c r="P9" i="10"/>
  <c r="L11" i="2"/>
  <c r="N51" i="8"/>
  <c r="O5" i="10"/>
  <c r="O9" i="10"/>
  <c r="K11" i="2"/>
  <c r="M51" i="8"/>
  <c r="N5" i="10"/>
  <c r="L51" i="8"/>
  <c r="M5" i="10"/>
  <c r="M9" i="10"/>
  <c r="I11" i="2"/>
  <c r="K51" i="8"/>
  <c r="L5" i="10"/>
  <c r="J51" i="8"/>
  <c r="K5" i="10"/>
  <c r="K9" i="10"/>
  <c r="G11" i="2"/>
  <c r="I51" i="8"/>
  <c r="J5" i="10"/>
  <c r="J9" i="10"/>
  <c r="F11" i="2"/>
  <c r="AE48" i="8"/>
  <c r="AF4" i="10"/>
  <c r="AF8" i="10"/>
  <c r="AD48" i="8"/>
  <c r="AC48" i="8"/>
  <c r="AD4" i="10"/>
  <c r="AD8" i="10"/>
  <c r="AB48" i="8"/>
  <c r="AC4" i="10"/>
  <c r="AC8" i="10"/>
  <c r="AA48" i="8"/>
  <c r="AB4" i="10"/>
  <c r="AB8" i="10"/>
  <c r="Z48" i="8"/>
  <c r="Y48" i="8"/>
  <c r="Z4" i="10"/>
  <c r="Z8" i="10"/>
  <c r="X48" i="8"/>
  <c r="Y4" i="10"/>
  <c r="Y8" i="10"/>
  <c r="W48" i="8"/>
  <c r="X4" i="10"/>
  <c r="X8" i="10"/>
  <c r="V48" i="8"/>
  <c r="W4" i="10"/>
  <c r="W8" i="10"/>
  <c r="S48" i="8"/>
  <c r="T4" i="10"/>
  <c r="R48" i="8"/>
  <c r="Q48" i="8"/>
  <c r="R4" i="10"/>
  <c r="P48" i="8"/>
  <c r="Q4" i="10"/>
  <c r="Q8" i="10"/>
  <c r="O48" i="8"/>
  <c r="P4" i="10"/>
  <c r="P8" i="10"/>
  <c r="N48" i="8"/>
  <c r="M48" i="8"/>
  <c r="N4" i="10"/>
  <c r="N8" i="10"/>
  <c r="L48" i="8"/>
  <c r="M4" i="10"/>
  <c r="M8" i="10"/>
  <c r="K48" i="8"/>
  <c r="L4" i="10"/>
  <c r="J48" i="8"/>
  <c r="I48" i="8"/>
  <c r="J4" i="10"/>
  <c r="H48" i="8"/>
  <c r="I4" i="10"/>
  <c r="I8" i="10"/>
  <c r="G48" i="8"/>
  <c r="H4" i="10"/>
  <c r="H8" i="10"/>
  <c r="AE45" i="8"/>
  <c r="AD45" i="8"/>
  <c r="AE3" i="10"/>
  <c r="AC45" i="8"/>
  <c r="AD3" i="10"/>
  <c r="AD7" i="10"/>
  <c r="AB45" i="8"/>
  <c r="AC3" i="10"/>
  <c r="AC7" i="10"/>
  <c r="Y13" i="2"/>
  <c r="AA45" i="8"/>
  <c r="Z45" i="8"/>
  <c r="AA3" i="10"/>
  <c r="Y45" i="8"/>
  <c r="Z3" i="10"/>
  <c r="Z7" i="10"/>
  <c r="X45" i="8"/>
  <c r="Y3" i="10"/>
  <c r="W45" i="8"/>
  <c r="V45" i="8"/>
  <c r="U45" i="8"/>
  <c r="V3" i="10"/>
  <c r="V7" i="10"/>
  <c r="T45" i="8"/>
  <c r="U3" i="10"/>
  <c r="S45" i="8"/>
  <c r="R45" i="8"/>
  <c r="S3" i="10"/>
  <c r="P45" i="8"/>
  <c r="Q3" i="10"/>
  <c r="Q7" i="10"/>
  <c r="O45" i="8"/>
  <c r="N45" i="8"/>
  <c r="O3" i="10"/>
  <c r="M45" i="8"/>
  <c r="N3" i="10"/>
  <c r="N7" i="10"/>
  <c r="L45" i="8"/>
  <c r="M3" i="10"/>
  <c r="K45" i="8"/>
  <c r="L3" i="10"/>
  <c r="J45" i="8"/>
  <c r="K3" i="10"/>
  <c r="K7" i="10"/>
  <c r="I45" i="8"/>
  <c r="J3" i="10"/>
  <c r="J7" i="10"/>
  <c r="H45" i="8"/>
  <c r="I3" i="10"/>
  <c r="G45" i="8"/>
  <c r="AI41" i="8"/>
  <c r="AJ28" i="9"/>
  <c r="AH41" i="8"/>
  <c r="AI28" i="9"/>
  <c r="AF41" i="8"/>
  <c r="AG28" i="9"/>
  <c r="AE41" i="8"/>
  <c r="AF28" i="9"/>
  <c r="AD41" i="8"/>
  <c r="AE28" i="9"/>
  <c r="AC41" i="8"/>
  <c r="AD28" i="9"/>
  <c r="AB41" i="8"/>
  <c r="AC28" i="9"/>
  <c r="AA41" i="8"/>
  <c r="AB28" i="9"/>
  <c r="Z41" i="8"/>
  <c r="AA28" i="9"/>
  <c r="X41" i="8"/>
  <c r="Y28" i="9"/>
  <c r="W41" i="8"/>
  <c r="X28" i="9"/>
  <c r="V41" i="8"/>
  <c r="W28" i="9"/>
  <c r="U41" i="8"/>
  <c r="V28" i="9"/>
  <c r="T41" i="8"/>
  <c r="U28" i="9"/>
  <c r="S41" i="8"/>
  <c r="T28" i="9"/>
  <c r="R41" i="8"/>
  <c r="S28" i="9"/>
  <c r="P41" i="8"/>
  <c r="Q28" i="9"/>
  <c r="O41" i="8"/>
  <c r="P28" i="9"/>
  <c r="N41" i="8"/>
  <c r="O28" i="9"/>
  <c r="M41" i="8"/>
  <c r="N28" i="9"/>
  <c r="L41" i="8"/>
  <c r="M28" i="9"/>
  <c r="K41" i="8"/>
  <c r="L28" i="9"/>
  <c r="J41" i="8"/>
  <c r="K28" i="9"/>
  <c r="I41" i="8"/>
  <c r="J28" i="9"/>
  <c r="G41" i="8"/>
  <c r="H28" i="9"/>
  <c r="AI38" i="8"/>
  <c r="AJ27" i="9"/>
  <c r="AG38" i="8"/>
  <c r="AF38" i="8"/>
  <c r="AG27" i="9"/>
  <c r="AE38" i="8"/>
  <c r="AF27" i="9"/>
  <c r="AD38" i="8"/>
  <c r="AE27" i="9"/>
  <c r="AC38" i="8"/>
  <c r="AC37" i="8"/>
  <c r="AB38" i="8"/>
  <c r="AC27" i="9"/>
  <c r="AA38" i="8"/>
  <c r="AB27" i="9"/>
  <c r="Y38" i="8"/>
  <c r="Z27" i="9"/>
  <c r="X38" i="8"/>
  <c r="Y27" i="9"/>
  <c r="W38" i="8"/>
  <c r="X27" i="9"/>
  <c r="V38" i="8"/>
  <c r="W27" i="9"/>
  <c r="U37" i="8"/>
  <c r="T38" i="8"/>
  <c r="U27" i="9"/>
  <c r="S38" i="8"/>
  <c r="T27" i="9"/>
  <c r="Q38" i="8"/>
  <c r="P38" i="8"/>
  <c r="Q27" i="9"/>
  <c r="O38" i="8"/>
  <c r="P27" i="9"/>
  <c r="N38" i="8"/>
  <c r="O27" i="9"/>
  <c r="M38" i="8"/>
  <c r="N27" i="9"/>
  <c r="L38" i="8"/>
  <c r="M27" i="9"/>
  <c r="K38" i="8"/>
  <c r="L27" i="9"/>
  <c r="I38" i="8"/>
  <c r="J27" i="9"/>
  <c r="H38" i="8"/>
  <c r="I27" i="9"/>
  <c r="G38" i="8"/>
  <c r="H27" i="9"/>
  <c r="M37" i="8"/>
  <c r="I37" i="8"/>
  <c r="AE34" i="8"/>
  <c r="AF29" i="10"/>
  <c r="AD34" i="8"/>
  <c r="AE29" i="10"/>
  <c r="AC34" i="8"/>
  <c r="AD29" i="10"/>
  <c r="AB34" i="8"/>
  <c r="AC29" i="10"/>
  <c r="AA34" i="8"/>
  <c r="Z34" i="8"/>
  <c r="AA29" i="10"/>
  <c r="Y34" i="8"/>
  <c r="Z29" i="10"/>
  <c r="X34" i="8"/>
  <c r="Y29" i="10"/>
  <c r="W34" i="8"/>
  <c r="X29" i="10"/>
  <c r="V34" i="8"/>
  <c r="W29" i="10"/>
  <c r="U34" i="8"/>
  <c r="V29" i="10"/>
  <c r="T34" i="8"/>
  <c r="U29" i="10"/>
  <c r="Q34" i="8"/>
  <c r="R29" i="10"/>
  <c r="P34" i="8"/>
  <c r="Q29" i="10"/>
  <c r="O34" i="8"/>
  <c r="N34" i="8"/>
  <c r="O29" i="10"/>
  <c r="M34" i="8"/>
  <c r="N29" i="10"/>
  <c r="L34" i="8"/>
  <c r="M29" i="10"/>
  <c r="K34" i="8"/>
  <c r="L29" i="10"/>
  <c r="J34" i="8"/>
  <c r="K29" i="10"/>
  <c r="I34" i="8"/>
  <c r="J29" i="10"/>
  <c r="H34" i="8"/>
  <c r="I29" i="10"/>
  <c r="G34" i="8"/>
  <c r="H29" i="10"/>
  <c r="AE31" i="8"/>
  <c r="AF35" i="10"/>
  <c r="AD31" i="8"/>
  <c r="AC31" i="8"/>
  <c r="AB31" i="8"/>
  <c r="AC35" i="10"/>
  <c r="AA31" i="8"/>
  <c r="AB35" i="10"/>
  <c r="Z31" i="8"/>
  <c r="AA35" i="10"/>
  <c r="Y31" i="8"/>
  <c r="Y30" i="8"/>
  <c r="W31" i="8"/>
  <c r="V31" i="8"/>
  <c r="W35" i="10"/>
  <c r="U31" i="8"/>
  <c r="T31" i="8"/>
  <c r="U35" i="10"/>
  <c r="S31" i="8"/>
  <c r="T35" i="10"/>
  <c r="R31" i="8"/>
  <c r="S35" i="10"/>
  <c r="Q31" i="8"/>
  <c r="P31" i="8"/>
  <c r="Q35" i="10"/>
  <c r="O31" i="8"/>
  <c r="P35" i="10"/>
  <c r="N31" i="8"/>
  <c r="O35" i="10"/>
  <c r="M31" i="8"/>
  <c r="L31" i="8"/>
  <c r="M35" i="10"/>
  <c r="K31" i="8"/>
  <c r="L35" i="10"/>
  <c r="J31" i="8"/>
  <c r="K35" i="10"/>
  <c r="I31" i="8"/>
  <c r="G30" i="8"/>
  <c r="AI30" i="8"/>
  <c r="AE30" i="8"/>
  <c r="V30" i="8"/>
  <c r="S30" i="8"/>
  <c r="N30" i="8"/>
  <c r="B30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B18" i="8"/>
  <c r="AB17" i="8"/>
  <c r="AA21" i="8"/>
  <c r="Z21" i="8"/>
  <c r="Y21" i="8"/>
  <c r="Y18" i="8"/>
  <c r="Y17" i="8"/>
  <c r="X21" i="8"/>
  <c r="X18" i="8"/>
  <c r="X17" i="8"/>
  <c r="W21" i="8"/>
  <c r="V21" i="8"/>
  <c r="U21" i="8"/>
  <c r="U18" i="8"/>
  <c r="U17" i="8"/>
  <c r="T21" i="8"/>
  <c r="T18" i="8"/>
  <c r="T17" i="8"/>
  <c r="S21" i="8"/>
  <c r="R21" i="8"/>
  <c r="Q21" i="8"/>
  <c r="P21" i="8"/>
  <c r="O21" i="8"/>
  <c r="N21" i="8"/>
  <c r="M21" i="8"/>
  <c r="M18" i="8"/>
  <c r="M17" i="8"/>
  <c r="L21" i="8"/>
  <c r="L18" i="8"/>
  <c r="L17" i="8"/>
  <c r="K21" i="8"/>
  <c r="J21" i="8"/>
  <c r="I21" i="8"/>
  <c r="I18" i="8"/>
  <c r="I17" i="8"/>
  <c r="H21" i="8"/>
  <c r="H18" i="8"/>
  <c r="H17" i="8"/>
  <c r="G21" i="8"/>
  <c r="AI18" i="8"/>
  <c r="AI17" i="8"/>
  <c r="AH18" i="8"/>
  <c r="AH17" i="8"/>
  <c r="AG18" i="8"/>
  <c r="AF18" i="8"/>
  <c r="AE18" i="8"/>
  <c r="AE17" i="8"/>
  <c r="AD18" i="8"/>
  <c r="AD17" i="8"/>
  <c r="AC18" i="8"/>
  <c r="AA18" i="8"/>
  <c r="AA17" i="8"/>
  <c r="Z18" i="8"/>
  <c r="Z17" i="8"/>
  <c r="W18" i="8"/>
  <c r="W17" i="8"/>
  <c r="V18" i="8"/>
  <c r="V17" i="8"/>
  <c r="S18" i="8"/>
  <c r="S17" i="8"/>
  <c r="R18" i="8"/>
  <c r="R17" i="8"/>
  <c r="Q18" i="8"/>
  <c r="P18" i="8"/>
  <c r="O18" i="8"/>
  <c r="O17" i="8"/>
  <c r="N18" i="8"/>
  <c r="N17" i="8"/>
  <c r="K18" i="8"/>
  <c r="K17" i="8"/>
  <c r="J18" i="8"/>
  <c r="J17" i="8"/>
  <c r="G18" i="8"/>
  <c r="G17" i="8"/>
  <c r="AG17" i="8"/>
  <c r="AF17" i="8"/>
  <c r="P17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S8" i="8"/>
  <c r="S11" i="8"/>
  <c r="S4" i="8"/>
  <c r="R14" i="8"/>
  <c r="Q14" i="8"/>
  <c r="P14" i="8"/>
  <c r="O14" i="8"/>
  <c r="N14" i="8"/>
  <c r="M14" i="8"/>
  <c r="L14" i="8"/>
  <c r="K14" i="8"/>
  <c r="J14" i="8"/>
  <c r="I14" i="8"/>
  <c r="H14" i="8"/>
  <c r="G14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D5" i="8"/>
  <c r="AD4" i="8"/>
  <c r="AC8" i="8"/>
  <c r="AB8" i="8"/>
  <c r="AA8" i="8"/>
  <c r="Z8" i="8"/>
  <c r="Y8" i="8"/>
  <c r="X8" i="8"/>
  <c r="W8" i="8"/>
  <c r="V8" i="8"/>
  <c r="U8" i="8"/>
  <c r="T8" i="8"/>
  <c r="R8" i="8"/>
  <c r="Q8" i="8"/>
  <c r="P8" i="8"/>
  <c r="O8" i="8"/>
  <c r="N8" i="8"/>
  <c r="M8" i="8"/>
  <c r="L8" i="8"/>
  <c r="K8" i="8"/>
  <c r="J8" i="8"/>
  <c r="I8" i="8"/>
  <c r="H8" i="8"/>
  <c r="G8" i="8"/>
  <c r="B5" i="8"/>
  <c r="B8" i="8"/>
  <c r="B11" i="8"/>
  <c r="B14" i="8"/>
  <c r="B17" i="8"/>
  <c r="B18" i="8"/>
  <c r="B21" i="8"/>
  <c r="AH5" i="8"/>
  <c r="AI3" i="9"/>
  <c r="AG5" i="8"/>
  <c r="AH3" i="9"/>
  <c r="AF5" i="8"/>
  <c r="AG3" i="9"/>
  <c r="AE3" i="9"/>
  <c r="AC5" i="8"/>
  <c r="AD3" i="9"/>
  <c r="Z5" i="8"/>
  <c r="AA3" i="9"/>
  <c r="Y5" i="8"/>
  <c r="Z3" i="9"/>
  <c r="X5" i="8"/>
  <c r="Y3" i="9"/>
  <c r="V5" i="8"/>
  <c r="W3" i="9"/>
  <c r="U5" i="8"/>
  <c r="V3" i="9"/>
  <c r="R5" i="8"/>
  <c r="S3" i="9"/>
  <c r="Q5" i="8"/>
  <c r="R3" i="9"/>
  <c r="P5" i="8"/>
  <c r="Q3" i="9"/>
  <c r="N5" i="8"/>
  <c r="M5" i="8"/>
  <c r="N3" i="9"/>
  <c r="K5" i="8"/>
  <c r="J5" i="8"/>
  <c r="K3" i="9"/>
  <c r="I5" i="8"/>
  <c r="J3" i="9"/>
  <c r="H5" i="8"/>
  <c r="I3" i="9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O7" i="7"/>
  <c r="N7" i="7"/>
  <c r="M7" i="7"/>
  <c r="L7" i="7"/>
  <c r="K7" i="7"/>
  <c r="J7" i="7"/>
  <c r="I7" i="7"/>
  <c r="AJ8" i="6"/>
  <c r="AF21" i="2"/>
  <c r="AF18" i="2"/>
  <c r="AI8" i="6"/>
  <c r="AE21" i="2"/>
  <c r="AE18" i="2"/>
  <c r="AH8" i="6"/>
  <c r="AD21" i="2"/>
  <c r="AD18" i="2"/>
  <c r="AG8" i="6"/>
  <c r="AC21" i="2"/>
  <c r="AC18" i="2"/>
  <c r="AF8" i="6"/>
  <c r="AB21" i="2"/>
  <c r="AE8" i="6"/>
  <c r="AA21" i="2"/>
  <c r="AD8" i="6"/>
  <c r="Z21" i="2"/>
  <c r="AC8" i="6"/>
  <c r="Y21" i="2"/>
  <c r="AB8" i="6"/>
  <c r="X21" i="2"/>
  <c r="AA8" i="6"/>
  <c r="W21" i="2"/>
  <c r="Z8" i="6"/>
  <c r="V21" i="2"/>
  <c r="Y8" i="6"/>
  <c r="U21" i="2"/>
  <c r="X8" i="6"/>
  <c r="T21" i="2"/>
  <c r="W8" i="6"/>
  <c r="S21" i="2"/>
  <c r="V8" i="6"/>
  <c r="R21" i="2"/>
  <c r="U8" i="6"/>
  <c r="Q21" i="2"/>
  <c r="T8" i="6"/>
  <c r="P21" i="2"/>
  <c r="S8" i="6"/>
  <c r="O21" i="2"/>
  <c r="R8" i="6"/>
  <c r="N21" i="2"/>
  <c r="Q8" i="6"/>
  <c r="M21" i="2"/>
  <c r="P8" i="6"/>
  <c r="L21" i="2"/>
  <c r="O8" i="6"/>
  <c r="K21" i="2"/>
  <c r="N8" i="6"/>
  <c r="J21" i="2"/>
  <c r="M8" i="6"/>
  <c r="I21" i="2"/>
  <c r="L8" i="6"/>
  <c r="H21" i="2"/>
  <c r="K8" i="6"/>
  <c r="G21" i="2"/>
  <c r="J8" i="6"/>
  <c r="F21" i="2"/>
  <c r="I8" i="6"/>
  <c r="E21" i="2"/>
  <c r="H8" i="6"/>
  <c r="D21" i="2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AF36" i="5"/>
  <c r="AB14" i="2"/>
  <c r="AE36" i="5"/>
  <c r="AA14" i="2"/>
  <c r="AD36" i="5"/>
  <c r="Z14" i="2"/>
  <c r="AC36" i="5"/>
  <c r="Y14" i="2"/>
  <c r="AB36" i="5"/>
  <c r="X14" i="2"/>
  <c r="AA36" i="5"/>
  <c r="W14" i="2"/>
  <c r="Z36" i="5"/>
  <c r="V14" i="2"/>
  <c r="Y36" i="5"/>
  <c r="U14" i="2"/>
  <c r="X36" i="5"/>
  <c r="T14" i="2"/>
  <c r="W36" i="5"/>
  <c r="S14" i="2"/>
  <c r="V36" i="5"/>
  <c r="R14" i="2"/>
  <c r="U36" i="5"/>
  <c r="Q14" i="2"/>
  <c r="T36" i="5"/>
  <c r="P14" i="2"/>
  <c r="S36" i="5"/>
  <c r="O14" i="2"/>
  <c r="R36" i="5"/>
  <c r="N14" i="2"/>
  <c r="Q36" i="5"/>
  <c r="M14" i="2"/>
  <c r="P36" i="5"/>
  <c r="L14" i="2"/>
  <c r="O36" i="5"/>
  <c r="K14" i="2"/>
  <c r="N36" i="5"/>
  <c r="J14" i="2"/>
  <c r="M36" i="5"/>
  <c r="I14" i="2"/>
  <c r="L36" i="5"/>
  <c r="H14" i="2"/>
  <c r="K36" i="5"/>
  <c r="G14" i="2"/>
  <c r="J36" i="5"/>
  <c r="F14" i="2"/>
  <c r="I36" i="5"/>
  <c r="E14" i="2"/>
  <c r="H36" i="5"/>
  <c r="D14" i="2"/>
  <c r="AJ20" i="5"/>
  <c r="AI20" i="5"/>
  <c r="AH20" i="5"/>
  <c r="AG20" i="5"/>
  <c r="AF10" i="5"/>
  <c r="AF20" i="5"/>
  <c r="AE10" i="5"/>
  <c r="AE20" i="5"/>
  <c r="AD10" i="5"/>
  <c r="AD20" i="5"/>
  <c r="AC10" i="5"/>
  <c r="Y8" i="2"/>
  <c r="AB10" i="5"/>
  <c r="AB20" i="5"/>
  <c r="AA10" i="5"/>
  <c r="AA20" i="5"/>
  <c r="Z10" i="5"/>
  <c r="Z20" i="5"/>
  <c r="Y10" i="5"/>
  <c r="X10" i="5"/>
  <c r="X20" i="5"/>
  <c r="W10" i="5"/>
  <c r="W20" i="5"/>
  <c r="V10" i="5"/>
  <c r="V20" i="5"/>
  <c r="U10" i="5"/>
  <c r="Q8" i="2"/>
  <c r="T10" i="5"/>
  <c r="T20" i="5"/>
  <c r="S10" i="5"/>
  <c r="S20" i="5"/>
  <c r="R10" i="5"/>
  <c r="R20" i="5"/>
  <c r="Q10" i="5"/>
  <c r="P10" i="5"/>
  <c r="P20" i="5"/>
  <c r="O10" i="5"/>
  <c r="O20" i="5"/>
  <c r="N10" i="5"/>
  <c r="N20" i="5"/>
  <c r="M10" i="5"/>
  <c r="I8" i="2"/>
  <c r="L10" i="5"/>
  <c r="L20" i="5"/>
  <c r="K10" i="5"/>
  <c r="K20" i="5"/>
  <c r="J10" i="5"/>
  <c r="J20" i="5"/>
  <c r="H10" i="5"/>
  <c r="AJ13" i="5"/>
  <c r="AH13" i="5"/>
  <c r="AF9" i="5"/>
  <c r="AF13" i="5"/>
  <c r="AE9" i="5"/>
  <c r="AE13" i="5"/>
  <c r="AD9" i="5"/>
  <c r="AC9" i="5"/>
  <c r="AB9" i="5"/>
  <c r="AB13" i="5"/>
  <c r="AA9" i="5"/>
  <c r="AA13" i="5"/>
  <c r="Z9" i="5"/>
  <c r="V10" i="2"/>
  <c r="Y9" i="5"/>
  <c r="X9" i="5"/>
  <c r="X13" i="5"/>
  <c r="W9" i="5"/>
  <c r="W13" i="5"/>
  <c r="V9" i="5"/>
  <c r="R10" i="2"/>
  <c r="U9" i="5"/>
  <c r="T9" i="5"/>
  <c r="T13" i="5"/>
  <c r="S9" i="5"/>
  <c r="O10" i="2"/>
  <c r="R9" i="5"/>
  <c r="N10" i="2"/>
  <c r="Q9" i="5"/>
  <c r="P9" i="5"/>
  <c r="P13" i="5"/>
  <c r="O9" i="5"/>
  <c r="O13" i="5"/>
  <c r="N9" i="5"/>
  <c r="J10" i="2"/>
  <c r="M9" i="5"/>
  <c r="I10" i="2"/>
  <c r="L9" i="5"/>
  <c r="L13" i="5"/>
  <c r="K9" i="5"/>
  <c r="K13" i="5"/>
  <c r="J9" i="5"/>
  <c r="J13" i="5"/>
  <c r="H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F7" i="5"/>
  <c r="AB12" i="2"/>
  <c r="AE7" i="5"/>
  <c r="AD7" i="5"/>
  <c r="AC7" i="5"/>
  <c r="AB7" i="5"/>
  <c r="X12" i="2"/>
  <c r="AA7" i="5"/>
  <c r="Z7" i="5"/>
  <c r="Y7" i="5"/>
  <c r="X7" i="5"/>
  <c r="T12" i="2"/>
  <c r="W7" i="5"/>
  <c r="V7" i="5"/>
  <c r="U7" i="5"/>
  <c r="T7" i="5"/>
  <c r="P12" i="2"/>
  <c r="S7" i="5"/>
  <c r="R7" i="5"/>
  <c r="Q7" i="5"/>
  <c r="P7" i="5"/>
  <c r="L16" i="2"/>
  <c r="O7" i="5"/>
  <c r="N7" i="5"/>
  <c r="M7" i="5"/>
  <c r="L7" i="5"/>
  <c r="K7" i="5"/>
  <c r="J7" i="5"/>
  <c r="F12" i="2"/>
  <c r="I7" i="5"/>
  <c r="H7" i="5"/>
  <c r="D12" i="2"/>
  <c r="AJ20" i="4"/>
  <c r="AJ18" i="4"/>
  <c r="AI20" i="4"/>
  <c r="AI18" i="4"/>
  <c r="AH20" i="4"/>
  <c r="AG20" i="4"/>
  <c r="AF20" i="4"/>
  <c r="AE20" i="4"/>
  <c r="AE18" i="4"/>
  <c r="AD20" i="4"/>
  <c r="AD18" i="4"/>
  <c r="AC20" i="4"/>
  <c r="AC18" i="4"/>
  <c r="AB20" i="4"/>
  <c r="AB18" i="4"/>
  <c r="AA20" i="4"/>
  <c r="AA18" i="4"/>
  <c r="Z20" i="4"/>
  <c r="Z18" i="4"/>
  <c r="Y20" i="4"/>
  <c r="Y18" i="4"/>
  <c r="X20" i="4"/>
  <c r="X18" i="4"/>
  <c r="W20" i="4"/>
  <c r="W18" i="4"/>
  <c r="V20" i="4"/>
  <c r="V18" i="4"/>
  <c r="U20" i="4"/>
  <c r="T20" i="4"/>
  <c r="S20" i="4"/>
  <c r="S18" i="4"/>
  <c r="R20" i="4"/>
  <c r="Q20" i="4"/>
  <c r="Q18" i="4"/>
  <c r="P20" i="4"/>
  <c r="P18" i="4"/>
  <c r="O20" i="4"/>
  <c r="O18" i="4"/>
  <c r="N20" i="4"/>
  <c r="N18" i="4"/>
  <c r="N17" i="4"/>
  <c r="N4" i="6"/>
  <c r="M20" i="4"/>
  <c r="L20" i="4"/>
  <c r="L18" i="4"/>
  <c r="K20" i="4"/>
  <c r="K18" i="4"/>
  <c r="K21" i="9"/>
  <c r="J20" i="4"/>
  <c r="J18" i="4"/>
  <c r="J21" i="9"/>
  <c r="I20" i="4"/>
  <c r="I18" i="4"/>
  <c r="I4" i="6"/>
  <c r="H20" i="4"/>
  <c r="H18" i="4"/>
  <c r="AH18" i="4"/>
  <c r="AG18" i="4"/>
  <c r="AF18" i="4"/>
  <c r="U18" i="4"/>
  <c r="T18" i="4"/>
  <c r="R18" i="4"/>
  <c r="M18" i="4"/>
  <c r="AG17" i="4"/>
  <c r="AC17" i="4"/>
  <c r="V17" i="4"/>
  <c r="U17" i="4"/>
  <c r="U4" i="6"/>
  <c r="N21" i="9"/>
  <c r="M17" i="4"/>
  <c r="AJ14" i="4"/>
  <c r="AJ17" i="9"/>
  <c r="AI14" i="4"/>
  <c r="AI17" i="9"/>
  <c r="AH14" i="4"/>
  <c r="AH17" i="9"/>
  <c r="AG14" i="4"/>
  <c r="AF14" i="4"/>
  <c r="AF17" i="9"/>
  <c r="AE14" i="4"/>
  <c r="AE17" i="9"/>
  <c r="AD14" i="4"/>
  <c r="AD17" i="9"/>
  <c r="AC14" i="4"/>
  <c r="AB14" i="4"/>
  <c r="AB17" i="9"/>
  <c r="AA14" i="4"/>
  <c r="AA17" i="9"/>
  <c r="Z14" i="4"/>
  <c r="Z17" i="9"/>
  <c r="Y14" i="4"/>
  <c r="X14" i="4"/>
  <c r="X17" i="9"/>
  <c r="W14" i="4"/>
  <c r="W17" i="9"/>
  <c r="V14" i="4"/>
  <c r="V17" i="9"/>
  <c r="U14" i="4"/>
  <c r="U17" i="9"/>
  <c r="T14" i="4"/>
  <c r="T17" i="9"/>
  <c r="S14" i="4"/>
  <c r="S17" i="9"/>
  <c r="R14" i="4"/>
  <c r="R17" i="9"/>
  <c r="Q14" i="4"/>
  <c r="P14" i="4"/>
  <c r="P17" i="9"/>
  <c r="O14" i="4"/>
  <c r="O17" i="9"/>
  <c r="N14" i="4"/>
  <c r="N17" i="9"/>
  <c r="M14" i="4"/>
  <c r="L14" i="4"/>
  <c r="K14" i="4"/>
  <c r="K17" i="9"/>
  <c r="J14" i="4"/>
  <c r="J17" i="9"/>
  <c r="I14" i="4"/>
  <c r="H14" i="4"/>
  <c r="H17" i="9"/>
  <c r="AJ10" i="4"/>
  <c r="AJ13" i="9"/>
  <c r="AI10" i="4"/>
  <c r="AI13" i="9"/>
  <c r="AH10" i="4"/>
  <c r="AG10" i="4"/>
  <c r="AG13" i="9"/>
  <c r="AF10" i="4"/>
  <c r="AF13" i="9"/>
  <c r="AE10" i="4"/>
  <c r="AE13" i="9"/>
  <c r="AD10" i="4"/>
  <c r="AC10" i="4"/>
  <c r="AC13" i="9"/>
  <c r="AB10" i="4"/>
  <c r="AB13" i="9"/>
  <c r="AA10" i="4"/>
  <c r="AA13" i="9"/>
  <c r="Z10" i="4"/>
  <c r="Y10" i="4"/>
  <c r="Y13" i="9"/>
  <c r="X10" i="4"/>
  <c r="X13" i="9"/>
  <c r="W10" i="4"/>
  <c r="W13" i="9"/>
  <c r="V10" i="4"/>
  <c r="U10" i="4"/>
  <c r="U13" i="9"/>
  <c r="T10" i="4"/>
  <c r="T13" i="9"/>
  <c r="S10" i="4"/>
  <c r="S13" i="9"/>
  <c r="R10" i="4"/>
  <c r="Q10" i="4"/>
  <c r="Q13" i="9"/>
  <c r="P10" i="4"/>
  <c r="O10" i="4"/>
  <c r="O13" i="9"/>
  <c r="N10" i="4"/>
  <c r="M10" i="4"/>
  <c r="M13" i="9"/>
  <c r="L10" i="4"/>
  <c r="K10" i="4"/>
  <c r="K13" i="9"/>
  <c r="J10" i="4"/>
  <c r="I10" i="4"/>
  <c r="I13" i="9"/>
  <c r="H10" i="4"/>
  <c r="H13" i="9"/>
  <c r="AJ7" i="4"/>
  <c r="AJ8" i="9"/>
  <c r="AI7" i="4"/>
  <c r="AH7" i="4"/>
  <c r="AH8" i="9"/>
  <c r="AG7" i="4"/>
  <c r="AG8" i="9"/>
  <c r="AF7" i="4"/>
  <c r="AF8" i="9"/>
  <c r="AE7" i="4"/>
  <c r="AD7" i="4"/>
  <c r="AD8" i="9"/>
  <c r="AC7" i="4"/>
  <c r="AC8" i="9"/>
  <c r="AB7" i="4"/>
  <c r="AB8" i="9"/>
  <c r="AA7" i="4"/>
  <c r="Z7" i="4"/>
  <c r="Z8" i="9"/>
  <c r="Y7" i="4"/>
  <c r="Y8" i="9"/>
  <c r="X7" i="4"/>
  <c r="X8" i="9"/>
  <c r="W7" i="4"/>
  <c r="V7" i="4"/>
  <c r="V8" i="9"/>
  <c r="U7" i="4"/>
  <c r="U8" i="9"/>
  <c r="T7" i="4"/>
  <c r="T8" i="9"/>
  <c r="S7" i="4"/>
  <c r="R7" i="4"/>
  <c r="R8" i="9"/>
  <c r="Q7" i="4"/>
  <c r="Q8" i="9"/>
  <c r="P7" i="4"/>
  <c r="P8" i="9"/>
  <c r="O7" i="4"/>
  <c r="N7" i="4"/>
  <c r="N8" i="9"/>
  <c r="M7" i="4"/>
  <c r="M8" i="9"/>
  <c r="L7" i="4"/>
  <c r="L8" i="9"/>
  <c r="K7" i="4"/>
  <c r="J7" i="4"/>
  <c r="J8" i="9"/>
  <c r="I7" i="4"/>
  <c r="I8" i="9"/>
  <c r="H7" i="4"/>
  <c r="H8" i="9"/>
  <c r="AJ4" i="4"/>
  <c r="AJ4" i="9"/>
  <c r="AI4" i="4"/>
  <c r="AH4" i="4"/>
  <c r="AH4" i="9"/>
  <c r="AG4" i="4"/>
  <c r="AG4" i="9"/>
  <c r="AF4" i="4"/>
  <c r="AF4" i="9"/>
  <c r="AE4" i="4"/>
  <c r="AD4" i="4"/>
  <c r="AD4" i="9"/>
  <c r="AC4" i="4"/>
  <c r="AC4" i="9"/>
  <c r="AB4" i="4"/>
  <c r="AB4" i="9"/>
  <c r="AA4" i="4"/>
  <c r="Z4" i="4"/>
  <c r="Z4" i="9"/>
  <c r="Y4" i="4"/>
  <c r="Y4" i="9"/>
  <c r="X4" i="4"/>
  <c r="X4" i="9"/>
  <c r="W4" i="4"/>
  <c r="V4" i="4"/>
  <c r="V4" i="9"/>
  <c r="U4" i="4"/>
  <c r="U4" i="9"/>
  <c r="T4" i="4"/>
  <c r="T4" i="9"/>
  <c r="S4" i="4"/>
  <c r="R4" i="4"/>
  <c r="R4" i="9"/>
  <c r="Q4" i="4"/>
  <c r="Q4" i="9"/>
  <c r="P4" i="4"/>
  <c r="P4" i="9"/>
  <c r="O4" i="4"/>
  <c r="O4" i="9"/>
  <c r="N4" i="4"/>
  <c r="N4" i="9"/>
  <c r="M4" i="4"/>
  <c r="M4" i="9"/>
  <c r="L4" i="4"/>
  <c r="L4" i="9"/>
  <c r="K4" i="4"/>
  <c r="J4" i="4"/>
  <c r="J4" i="9"/>
  <c r="I4" i="4"/>
  <c r="I4" i="9"/>
  <c r="H4" i="4"/>
  <c r="H4" i="9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K36" i="10"/>
  <c r="G15" i="2"/>
  <c r="R7" i="10"/>
  <c r="M36" i="10"/>
  <c r="I15" i="2"/>
  <c r="U36" i="10"/>
  <c r="Q15" i="2"/>
  <c r="AC36" i="10"/>
  <c r="Y15" i="2"/>
  <c r="M7" i="10"/>
  <c r="K10" i="10"/>
  <c r="O36" i="10"/>
  <c r="K15" i="2"/>
  <c r="O8" i="2"/>
  <c r="I10" i="10"/>
  <c r="L10" i="2"/>
  <c r="W10" i="2"/>
  <c r="AC20" i="5"/>
  <c r="W16" i="2"/>
  <c r="S7" i="10"/>
  <c r="AA7" i="10"/>
  <c r="R8" i="10"/>
  <c r="V8" i="10"/>
  <c r="P10" i="10"/>
  <c r="P27" i="10"/>
  <c r="AB10" i="10"/>
  <c r="W8" i="2"/>
  <c r="AA10" i="2"/>
  <c r="X16" i="2"/>
  <c r="J16" i="2"/>
  <c r="M13" i="2"/>
  <c r="F8" i="2"/>
  <c r="G10" i="2"/>
  <c r="S10" i="2"/>
  <c r="AB10" i="2"/>
  <c r="G12" i="2"/>
  <c r="K12" i="2"/>
  <c r="O12" i="2"/>
  <c r="S16" i="2"/>
  <c r="W12" i="2"/>
  <c r="AE12" i="5"/>
  <c r="R16" i="2"/>
  <c r="AG27" i="5"/>
  <c r="G8" i="2"/>
  <c r="K10" i="2"/>
  <c r="T10" i="2"/>
  <c r="M17" i="9"/>
  <c r="AC17" i="9"/>
  <c r="K4" i="9"/>
  <c r="S4" i="9"/>
  <c r="J8" i="10"/>
  <c r="U5" i="6"/>
  <c r="U9" i="6"/>
  <c r="Q23" i="2"/>
  <c r="Q27" i="5"/>
  <c r="M10" i="2"/>
  <c r="Y27" i="5"/>
  <c r="U10" i="2"/>
  <c r="AG30" i="8"/>
  <c r="K4" i="10"/>
  <c r="K3" i="11"/>
  <c r="Q3" i="11"/>
  <c r="Q9" i="10"/>
  <c r="M11" i="2"/>
  <c r="X8" i="2"/>
  <c r="D16" i="2"/>
  <c r="G16" i="2"/>
  <c r="G18" i="2"/>
  <c r="O16" i="2"/>
  <c r="AA16" i="2"/>
  <c r="E10" i="2"/>
  <c r="AA12" i="2"/>
  <c r="P13" i="9"/>
  <c r="N4" i="11"/>
  <c r="V4" i="6"/>
  <c r="V5" i="6"/>
  <c r="V21" i="9"/>
  <c r="V4" i="11"/>
  <c r="Q20" i="5"/>
  <c r="M8" i="2"/>
  <c r="I13" i="5"/>
  <c r="L13" i="9"/>
  <c r="I30" i="8"/>
  <c r="J35" i="10"/>
  <c r="J36" i="10"/>
  <c r="F15" i="2"/>
  <c r="Q30" i="8"/>
  <c r="R35" i="10"/>
  <c r="R36" i="10"/>
  <c r="N15" i="2"/>
  <c r="AC30" i="8"/>
  <c r="AD35" i="10"/>
  <c r="I13" i="2"/>
  <c r="H21" i="9"/>
  <c r="H4" i="11"/>
  <c r="AD17" i="4"/>
  <c r="AD21" i="9"/>
  <c r="AB9" i="2"/>
  <c r="K16" i="2"/>
  <c r="W4" i="9"/>
  <c r="AA4" i="9"/>
  <c r="AE4" i="9"/>
  <c r="AI4" i="9"/>
  <c r="Q17" i="4"/>
  <c r="Y17" i="4"/>
  <c r="AH17" i="4"/>
  <c r="I12" i="2"/>
  <c r="M12" i="2"/>
  <c r="Q12" i="2"/>
  <c r="U12" i="2"/>
  <c r="Y12" i="2"/>
  <c r="M13" i="5"/>
  <c r="M20" i="5"/>
  <c r="M27" i="5"/>
  <c r="O18" i="2"/>
  <c r="W18" i="2"/>
  <c r="G4" i="8"/>
  <c r="AD30" i="8"/>
  <c r="AE35" i="10"/>
  <c r="AE36" i="10"/>
  <c r="AA15" i="2"/>
  <c r="Q37" i="8"/>
  <c r="R27" i="9"/>
  <c r="AG37" i="8"/>
  <c r="AH27" i="9"/>
  <c r="G44" i="8"/>
  <c r="H3" i="10"/>
  <c r="H7" i="10"/>
  <c r="D13" i="2"/>
  <c r="P3" i="10"/>
  <c r="O44" i="8"/>
  <c r="S44" i="8"/>
  <c r="T3" i="10"/>
  <c r="T7" i="10"/>
  <c r="W44" i="8"/>
  <c r="X3" i="10"/>
  <c r="AB3" i="10"/>
  <c r="AB7" i="10"/>
  <c r="AA44" i="8"/>
  <c r="AE44" i="8"/>
  <c r="AF3" i="10"/>
  <c r="AI44" i="8"/>
  <c r="J44" i="8"/>
  <c r="K8" i="10"/>
  <c r="G13" i="2"/>
  <c r="N44" i="8"/>
  <c r="O4" i="10"/>
  <c r="O8" i="10"/>
  <c r="R44" i="8"/>
  <c r="S4" i="10"/>
  <c r="S8" i="10"/>
  <c r="Z44" i="8"/>
  <c r="AA4" i="10"/>
  <c r="AA8" i="10"/>
  <c r="W13" i="2"/>
  <c r="AD44" i="8"/>
  <c r="AE4" i="10"/>
  <c r="AE8" i="10"/>
  <c r="AH44" i="8"/>
  <c r="N9" i="10"/>
  <c r="J11" i="2"/>
  <c r="I20" i="10"/>
  <c r="E9" i="2"/>
  <c r="M20" i="10"/>
  <c r="I9" i="2"/>
  <c r="Q10" i="10"/>
  <c r="Q20" i="10"/>
  <c r="O13" i="2"/>
  <c r="AD36" i="10"/>
  <c r="Z15" i="2"/>
  <c r="K8" i="2"/>
  <c r="S8" i="2"/>
  <c r="AA8" i="2"/>
  <c r="AA18" i="2"/>
  <c r="F10" i="2"/>
  <c r="P16" i="2"/>
  <c r="T16" i="2"/>
  <c r="AB16" i="2"/>
  <c r="AD27" i="9"/>
  <c r="U27" i="5"/>
  <c r="Q10" i="2"/>
  <c r="AC27" i="5"/>
  <c r="Y10" i="2"/>
  <c r="H20" i="5"/>
  <c r="D8" i="2"/>
  <c r="AC13" i="5"/>
  <c r="R13" i="2"/>
  <c r="S12" i="2"/>
  <c r="N5" i="6"/>
  <c r="U21" i="9"/>
  <c r="U4" i="11"/>
  <c r="I5" i="6"/>
  <c r="Z10" i="2"/>
  <c r="AD13" i="5"/>
  <c r="I20" i="5"/>
  <c r="E8" i="2"/>
  <c r="Y20" i="5"/>
  <c r="U8" i="2"/>
  <c r="M30" i="8"/>
  <c r="N35" i="10"/>
  <c r="N36" i="10"/>
  <c r="J15" i="2"/>
  <c r="U30" i="8"/>
  <c r="V35" i="10"/>
  <c r="V36" i="10"/>
  <c r="R15" i="2"/>
  <c r="X13" i="2"/>
  <c r="P8" i="2"/>
  <c r="L12" i="2"/>
  <c r="K8" i="9"/>
  <c r="O8" i="9"/>
  <c r="S8" i="9"/>
  <c r="W8" i="9"/>
  <c r="AA8" i="9"/>
  <c r="AE8" i="9"/>
  <c r="AI8" i="9"/>
  <c r="J13" i="9"/>
  <c r="N13" i="9"/>
  <c r="V13" i="9"/>
  <c r="V5" i="11"/>
  <c r="Z13" i="9"/>
  <c r="AC17" i="8"/>
  <c r="AD13" i="9"/>
  <c r="AH13" i="9"/>
  <c r="I17" i="9"/>
  <c r="Q17" i="9"/>
  <c r="Y17" i="9"/>
  <c r="AG17" i="9"/>
  <c r="AJ17" i="4"/>
  <c r="R17" i="4"/>
  <c r="Z17" i="4"/>
  <c r="Z4" i="6"/>
  <c r="Z5" i="6"/>
  <c r="J12" i="5"/>
  <c r="F16" i="2"/>
  <c r="J12" i="2"/>
  <c r="N12" i="2"/>
  <c r="N16" i="2"/>
  <c r="R12" i="2"/>
  <c r="Z12" i="5"/>
  <c r="V16" i="2"/>
  <c r="V12" i="2"/>
  <c r="Z12" i="2"/>
  <c r="Z16" i="2"/>
  <c r="H13" i="5"/>
  <c r="D10" i="2"/>
  <c r="N13" i="5"/>
  <c r="U20" i="5"/>
  <c r="N4" i="8"/>
  <c r="O3" i="9"/>
  <c r="Q17" i="8"/>
  <c r="R13" i="9"/>
  <c r="L17" i="9"/>
  <c r="X35" i="10"/>
  <c r="W30" i="8"/>
  <c r="Y37" i="8"/>
  <c r="I3" i="11"/>
  <c r="I7" i="10"/>
  <c r="E13" i="2"/>
  <c r="M3" i="11"/>
  <c r="I17" i="2"/>
  <c r="I19" i="2"/>
  <c r="U3" i="11"/>
  <c r="U7" i="10"/>
  <c r="Q13" i="2"/>
  <c r="Y3" i="11"/>
  <c r="Y7" i="10"/>
  <c r="T8" i="10"/>
  <c r="AE9" i="10"/>
  <c r="AA11" i="2"/>
  <c r="J10" i="10"/>
  <c r="J20" i="10"/>
  <c r="N13" i="2"/>
  <c r="S36" i="10"/>
  <c r="O15" i="2"/>
  <c r="L8" i="2"/>
  <c r="L18" i="2"/>
  <c r="T8" i="2"/>
  <c r="T18" i="2"/>
  <c r="AB8" i="2"/>
  <c r="P10" i="2"/>
  <c r="X10" i="2"/>
  <c r="K4" i="6"/>
  <c r="K5" i="6"/>
  <c r="I21" i="9"/>
  <c r="Y9" i="10"/>
  <c r="U11" i="2"/>
  <c r="Z35" i="10"/>
  <c r="Z36" i="10"/>
  <c r="V15" i="2"/>
  <c r="I36" i="10"/>
  <c r="E15" i="2"/>
  <c r="Q36" i="10"/>
  <c r="M15" i="2"/>
  <c r="Y36" i="10"/>
  <c r="U15" i="2"/>
  <c r="AA36" i="10"/>
  <c r="W15" i="2"/>
  <c r="AD10" i="10"/>
  <c r="E16" i="2"/>
  <c r="I16" i="2"/>
  <c r="M16" i="2"/>
  <c r="Q16" i="2"/>
  <c r="U16" i="2"/>
  <c r="Y16" i="2"/>
  <c r="I12" i="5"/>
  <c r="M12" i="5"/>
  <c r="Q12" i="5"/>
  <c r="U12" i="5"/>
  <c r="Y12" i="5"/>
  <c r="AC12" i="5"/>
  <c r="AG12" i="5"/>
  <c r="T12" i="5"/>
  <c r="AJ12" i="5"/>
  <c r="S27" i="5"/>
  <c r="AI27" i="5"/>
  <c r="O4" i="8"/>
  <c r="W4" i="8"/>
  <c r="AA4" i="8"/>
  <c r="AE4" i="8"/>
  <c r="AI4" i="8"/>
  <c r="J4" i="8"/>
  <c r="R4" i="8"/>
  <c r="V4" i="8"/>
  <c r="Z4" i="8"/>
  <c r="AH4" i="8"/>
  <c r="O30" i="8"/>
  <c r="P29" i="10"/>
  <c r="AA30" i="8"/>
  <c r="O3" i="11"/>
  <c r="S3" i="11"/>
  <c r="V44" i="8"/>
  <c r="W3" i="10"/>
  <c r="AA3" i="11"/>
  <c r="W17" i="2"/>
  <c r="AE3" i="11"/>
  <c r="AC9" i="10"/>
  <c r="Y11" i="2"/>
  <c r="X10" i="10"/>
  <c r="X9" i="10"/>
  <c r="X13" i="10"/>
  <c r="O10" i="10"/>
  <c r="S10" i="10"/>
  <c r="O7" i="10"/>
  <c r="AE7" i="10"/>
  <c r="AA13" i="2"/>
  <c r="J8" i="2"/>
  <c r="N8" i="2"/>
  <c r="R8" i="2"/>
  <c r="V8" i="2"/>
  <c r="Z8" i="2"/>
  <c r="E12" i="2"/>
  <c r="J4" i="6"/>
  <c r="J5" i="6"/>
  <c r="AB29" i="10"/>
  <c r="CK24" i="7"/>
  <c r="BM21" i="7"/>
  <c r="DK33" i="7"/>
  <c r="AQ6" i="7"/>
  <c r="AT22" i="7"/>
  <c r="DV26" i="7"/>
  <c r="DC6" i="7"/>
  <c r="CX19" i="7"/>
  <c r="DV22" i="7"/>
  <c r="BR30" i="7"/>
  <c r="CF20" i="7"/>
  <c r="DD23" i="7"/>
  <c r="BM37" i="7"/>
  <c r="H16" i="2"/>
  <c r="H12" i="2"/>
  <c r="H8" i="2"/>
  <c r="H10" i="2"/>
  <c r="L10" i="10"/>
  <c r="L20" i="10"/>
  <c r="L9" i="10"/>
  <c r="H11" i="2"/>
  <c r="K44" i="8"/>
  <c r="L8" i="10"/>
  <c r="L7" i="10"/>
  <c r="L3" i="11"/>
  <c r="K30" i="8"/>
  <c r="K4" i="8"/>
  <c r="L3" i="9"/>
  <c r="Q5" i="2"/>
  <c r="H20" i="10"/>
  <c r="D9" i="2"/>
  <c r="U20" i="10"/>
  <c r="Q9" i="2"/>
  <c r="AB20" i="10"/>
  <c r="X9" i="2"/>
  <c r="AC20" i="10"/>
  <c r="Y9" i="2"/>
  <c r="Q4" i="6"/>
  <c r="Q5" i="6"/>
  <c r="Q21" i="9"/>
  <c r="Q4" i="11"/>
  <c r="Q5" i="11"/>
  <c r="Y21" i="9"/>
  <c r="Y4" i="11"/>
  <c r="Y5" i="11"/>
  <c r="Y4" i="6"/>
  <c r="Y5" i="6"/>
  <c r="AG4" i="6"/>
  <c r="AG5" i="6"/>
  <c r="AG21" i="9"/>
  <c r="AG4" i="11"/>
  <c r="AG5" i="11"/>
  <c r="U13" i="2"/>
  <c r="Z9" i="6"/>
  <c r="V23" i="2"/>
  <c r="V5" i="2"/>
  <c r="Q17" i="2"/>
  <c r="R4" i="6"/>
  <c r="R5" i="6"/>
  <c r="R21" i="9"/>
  <c r="R4" i="11"/>
  <c r="AH4" i="6"/>
  <c r="AH5" i="6"/>
  <c r="AH21" i="9"/>
  <c r="AH4" i="11"/>
  <c r="AH5" i="11"/>
  <c r="AD6" i="2"/>
  <c r="DS6" i="7"/>
  <c r="DT19" i="7"/>
  <c r="CH21" i="7"/>
  <c r="AR23" i="7"/>
  <c r="DF24" i="7"/>
  <c r="CF41" i="7"/>
  <c r="V20" i="10"/>
  <c r="R9" i="2"/>
  <c r="AE20" i="10"/>
  <c r="AA9" i="2"/>
  <c r="K20" i="10"/>
  <c r="G9" i="2"/>
  <c r="M4" i="6"/>
  <c r="M5" i="6"/>
  <c r="M21" i="9"/>
  <c r="M4" i="11"/>
  <c r="M5" i="11"/>
  <c r="AC4" i="6"/>
  <c r="AC5" i="6"/>
  <c r="AC21" i="9"/>
  <c r="AC4" i="11"/>
  <c r="AC5" i="11"/>
  <c r="BW6" i="7"/>
  <c r="BH19" i="7"/>
  <c r="AO20" i="7"/>
  <c r="DV20" i="7"/>
  <c r="DD21" i="7"/>
  <c r="CF22" i="7"/>
  <c r="BM23" i="7"/>
  <c r="AT24" i="7"/>
  <c r="AB26" i="7"/>
  <c r="AT29" i="7"/>
  <c r="AD33" i="7"/>
  <c r="J13" i="2"/>
  <c r="Z13" i="2"/>
  <c r="R20" i="10"/>
  <c r="N9" i="2"/>
  <c r="T13" i="10"/>
  <c r="P11" i="2"/>
  <c r="W20" i="10"/>
  <c r="S9" i="2"/>
  <c r="M9" i="2"/>
  <c r="U9" i="2"/>
  <c r="AD4" i="6"/>
  <c r="AD5" i="6"/>
  <c r="Z21" i="9"/>
  <c r="Z4" i="11"/>
  <c r="Z5" i="11"/>
  <c r="G17" i="2"/>
  <c r="W36" i="10"/>
  <c r="S15" i="2"/>
  <c r="W9" i="10"/>
  <c r="S11" i="2"/>
  <c r="AD20" i="10"/>
  <c r="Z9" i="2"/>
  <c r="AB3" i="11"/>
  <c r="U5" i="11"/>
  <c r="BG6" i="7"/>
  <c r="AL19" i="7"/>
  <c r="DA20" i="7"/>
  <c r="BL22" i="7"/>
  <c r="Y24" i="7"/>
  <c r="CH27" i="7"/>
  <c r="AV32" i="7"/>
  <c r="H5" i="11"/>
  <c r="D6" i="2"/>
  <c r="AA6" i="7"/>
  <c r="CM6" i="7"/>
  <c r="CC19" i="7"/>
  <c r="BJ20" i="7"/>
  <c r="AR21" i="7"/>
  <c r="Y22" i="7"/>
  <c r="DA22" i="7"/>
  <c r="CH23" i="7"/>
  <c r="BP24" i="7"/>
  <c r="BJ26" i="7"/>
  <c r="DF29" i="7"/>
  <c r="CZ34" i="7"/>
  <c r="F13" i="2"/>
  <c r="V13" i="2"/>
  <c r="N20" i="10"/>
  <c r="J9" i="2"/>
  <c r="Z20" i="10"/>
  <c r="V9" i="2"/>
  <c r="AA20" i="10"/>
  <c r="W9" i="2"/>
  <c r="P9" i="2"/>
  <c r="P3" i="11"/>
  <c r="P7" i="10"/>
  <c r="L13" i="2"/>
  <c r="T3" i="11"/>
  <c r="AF3" i="11"/>
  <c r="AF7" i="10"/>
  <c r="AB13" i="2"/>
  <c r="O20" i="10"/>
  <c r="K9" i="2"/>
  <c r="S20" i="10"/>
  <c r="O9" i="2"/>
  <c r="H3" i="11"/>
  <c r="AC3" i="11"/>
  <c r="Y17" i="2"/>
  <c r="H4" i="6"/>
  <c r="H5" i="6"/>
  <c r="J3" i="11"/>
  <c r="N3" i="11"/>
  <c r="R3" i="11"/>
  <c r="V3" i="11"/>
  <c r="Z3" i="11"/>
  <c r="AD3" i="11"/>
  <c r="Z17" i="2"/>
  <c r="J13" i="10"/>
  <c r="N27" i="10"/>
  <c r="N13" i="10"/>
  <c r="R27" i="10"/>
  <c r="R13" i="10"/>
  <c r="V27" i="10"/>
  <c r="V13" i="10"/>
  <c r="AD27" i="10"/>
  <c r="AD13" i="10"/>
  <c r="AH27" i="10"/>
  <c r="AH13" i="10"/>
  <c r="K27" i="10"/>
  <c r="K13" i="10"/>
  <c r="O27" i="10"/>
  <c r="O13" i="10"/>
  <c r="S27" i="10"/>
  <c r="S13" i="10"/>
  <c r="AA27" i="10"/>
  <c r="AA13" i="10"/>
  <c r="AE13" i="10"/>
  <c r="AI27" i="10"/>
  <c r="AI13" i="10"/>
  <c r="H13" i="10"/>
  <c r="H27" i="10"/>
  <c r="P13" i="10"/>
  <c r="AB13" i="10"/>
  <c r="AB27" i="10"/>
  <c r="AF13" i="10"/>
  <c r="AF27" i="10"/>
  <c r="I13" i="10"/>
  <c r="I27" i="10"/>
  <c r="M13" i="10"/>
  <c r="M27" i="10"/>
  <c r="Z27" i="10"/>
  <c r="Q13" i="10"/>
  <c r="Q27" i="10"/>
  <c r="U13" i="10"/>
  <c r="U27" i="10"/>
  <c r="Y13" i="10"/>
  <c r="Y27" i="10"/>
  <c r="AC13" i="10"/>
  <c r="AC27" i="10"/>
  <c r="AG13" i="10"/>
  <c r="AG27" i="10"/>
  <c r="Z13" i="10"/>
  <c r="H36" i="10"/>
  <c r="L36" i="10"/>
  <c r="H15" i="2"/>
  <c r="P36" i="10"/>
  <c r="L15" i="2"/>
  <c r="T36" i="10"/>
  <c r="P15" i="2"/>
  <c r="X36" i="10"/>
  <c r="T15" i="2"/>
  <c r="AB36" i="10"/>
  <c r="X15" i="2"/>
  <c r="AF36" i="10"/>
  <c r="AB15" i="2"/>
  <c r="T27" i="10"/>
  <c r="AJ27" i="10"/>
  <c r="P37" i="8"/>
  <c r="AF37" i="8"/>
  <c r="I4" i="8"/>
  <c r="M4" i="8"/>
  <c r="Q4" i="8"/>
  <c r="U4" i="8"/>
  <c r="Y4" i="8"/>
  <c r="AC4" i="8"/>
  <c r="AG4" i="8"/>
  <c r="J30" i="8"/>
  <c r="R30" i="8"/>
  <c r="Z30" i="8"/>
  <c r="AH30" i="8"/>
  <c r="J37" i="8"/>
  <c r="N37" i="8"/>
  <c r="R37" i="8"/>
  <c r="V37" i="8"/>
  <c r="Z37" i="8"/>
  <c r="AD37" i="8"/>
  <c r="AH37" i="8"/>
  <c r="I44" i="8"/>
  <c r="M44" i="8"/>
  <c r="Q44" i="8"/>
  <c r="U44" i="8"/>
  <c r="Y44" i="8"/>
  <c r="AC44" i="8"/>
  <c r="AG44" i="8"/>
  <c r="H37" i="8"/>
  <c r="L37" i="8"/>
  <c r="T37" i="8"/>
  <c r="X37" i="8"/>
  <c r="AB37" i="8"/>
  <c r="B24" i="8"/>
  <c r="B27" i="8"/>
  <c r="H30" i="8"/>
  <c r="L30" i="8"/>
  <c r="P30" i="8"/>
  <c r="T30" i="8"/>
  <c r="X30" i="8"/>
  <c r="AB30" i="8"/>
  <c r="AF30" i="8"/>
  <c r="G37" i="8"/>
  <c r="K37" i="8"/>
  <c r="O37" i="8"/>
  <c r="S37" i="8"/>
  <c r="W37" i="8"/>
  <c r="AA37" i="8"/>
  <c r="AE37" i="8"/>
  <c r="AI37" i="8"/>
  <c r="B37" i="8"/>
  <c r="B31" i="8"/>
  <c r="B34" i="8"/>
  <c r="H44" i="8"/>
  <c r="L44" i="8"/>
  <c r="P44" i="8"/>
  <c r="T44" i="8"/>
  <c r="X44" i="8"/>
  <c r="AB44" i="8"/>
  <c r="AF44" i="8"/>
  <c r="H4" i="8"/>
  <c r="L4" i="8"/>
  <c r="P4" i="8"/>
  <c r="T4" i="8"/>
  <c r="X4" i="8"/>
  <c r="AB4" i="8"/>
  <c r="AF4" i="8"/>
  <c r="AE6" i="7"/>
  <c r="DG6" i="7"/>
  <c r="BM19" i="7"/>
  <c r="AT20" i="7"/>
  <c r="DF20" i="7"/>
  <c r="AB21" i="7"/>
  <c r="CN21" i="7"/>
  <c r="DI21" i="7"/>
  <c r="AD22" i="7"/>
  <c r="AZ22" i="7"/>
  <c r="BP22" i="7"/>
  <c r="CK22" i="7"/>
  <c r="DF22" i="7"/>
  <c r="AB23" i="7"/>
  <c r="AW23" i="7"/>
  <c r="BR23" i="7"/>
  <c r="CN23" i="7"/>
  <c r="DI23" i="7"/>
  <c r="AD24" i="7"/>
  <c r="AZ24" i="7"/>
  <c r="BU24" i="7"/>
  <c r="CP24" i="7"/>
  <c r="DL24" i="7"/>
  <c r="AG26" i="7"/>
  <c r="BZ26" i="7"/>
  <c r="AL27" i="7"/>
  <c r="CX27" i="7"/>
  <c r="BJ29" i="7"/>
  <c r="DV29" i="7"/>
  <c r="CJ30" i="7"/>
  <c r="BR32" i="7"/>
  <c r="AY33" i="7"/>
  <c r="AF34" i="7"/>
  <c r="BL35" i="7"/>
  <c r="BH40" i="7"/>
  <c r="AU6" i="7"/>
  <c r="CQ6" i="7"/>
  <c r="AR19" i="7"/>
  <c r="Y20" i="7"/>
  <c r="AW21" i="7"/>
  <c r="AY6" i="7"/>
  <c r="CU6" i="7"/>
  <c r="AW19" i="7"/>
  <c r="BR19" i="7"/>
  <c r="CN19" i="7"/>
  <c r="AD20" i="7"/>
  <c r="AZ20" i="7"/>
  <c r="BU20" i="7"/>
  <c r="CP20" i="7"/>
  <c r="DL20" i="7"/>
  <c r="AG21" i="7"/>
  <c r="BB21" i="7"/>
  <c r="BX21" i="7"/>
  <c r="CS21" i="7"/>
  <c r="DN21" i="7"/>
  <c r="AJ22" i="7"/>
  <c r="BE22" i="7"/>
  <c r="BU22" i="7"/>
  <c r="CP22" i="7"/>
  <c r="DL22" i="7"/>
  <c r="AG23" i="7"/>
  <c r="BB23" i="7"/>
  <c r="BX23" i="7"/>
  <c r="CS23" i="7"/>
  <c r="DN23" i="7"/>
  <c r="AJ24" i="7"/>
  <c r="BE24" i="7"/>
  <c r="BZ24" i="7"/>
  <c r="CV24" i="7"/>
  <c r="DQ24" i="7"/>
  <c r="AL26" i="7"/>
  <c r="CP26" i="7"/>
  <c r="BB27" i="7"/>
  <c r="DN27" i="7"/>
  <c r="BZ29" i="7"/>
  <c r="AL30" i="7"/>
  <c r="DF30" i="7"/>
  <c r="CM32" i="7"/>
  <c r="BT33" i="7"/>
  <c r="BB34" i="7"/>
  <c r="X36" i="7"/>
  <c r="BK6" i="7"/>
  <c r="CA6" i="7"/>
  <c r="DW6" i="7"/>
  <c r="Y19" i="7"/>
  <c r="CH19" i="7"/>
  <c r="DD19" i="7"/>
  <c r="BP20" i="7"/>
  <c r="CK20" i="7"/>
  <c r="BR21" i="7"/>
  <c r="AI6" i="7"/>
  <c r="BO6" i="7"/>
  <c r="CE6" i="7"/>
  <c r="DK6" i="7"/>
  <c r="AC19" i="7"/>
  <c r="DI19" i="7"/>
  <c r="AM6" i="7"/>
  <c r="BC6" i="7"/>
  <c r="BS6" i="7"/>
  <c r="CI6" i="7"/>
  <c r="CY6" i="7"/>
  <c r="DO6" i="7"/>
  <c r="AG19" i="7"/>
  <c r="BB19" i="7"/>
  <c r="BX19" i="7"/>
  <c r="CS19" i="7"/>
  <c r="DN19" i="7"/>
  <c r="AJ20" i="7"/>
  <c r="BE20" i="7"/>
  <c r="BZ20" i="7"/>
  <c r="CV20" i="7"/>
  <c r="DQ20" i="7"/>
  <c r="AL21" i="7"/>
  <c r="BH21" i="7"/>
  <c r="CC21" i="7"/>
  <c r="CX21" i="7"/>
  <c r="DT21" i="7"/>
  <c r="AO22" i="7"/>
  <c r="BJ22" i="7"/>
  <c r="BZ22" i="7"/>
  <c r="CV22" i="7"/>
  <c r="DQ22" i="7"/>
  <c r="AL23" i="7"/>
  <c r="BH23" i="7"/>
  <c r="CC23" i="7"/>
  <c r="CX23" i="7"/>
  <c r="DT23" i="7"/>
  <c r="AO24" i="7"/>
  <c r="BJ24" i="7"/>
  <c r="CF24" i="7"/>
  <c r="DA24" i="7"/>
  <c r="DV24" i="7"/>
  <c r="AT26" i="7"/>
  <c r="DF26" i="7"/>
  <c r="BR27" i="7"/>
  <c r="AD29" i="7"/>
  <c r="CP29" i="7"/>
  <c r="BB30" i="7"/>
  <c r="AA32" i="7"/>
  <c r="DH32" i="7"/>
  <c r="CP33" i="7"/>
  <c r="BW34" i="7"/>
  <c r="CJ36" i="7"/>
  <c r="Q7" i="7"/>
  <c r="BQ22" i="7"/>
  <c r="BV22" i="7"/>
  <c r="CB22" i="7"/>
  <c r="CG22" i="7"/>
  <c r="CL22" i="7"/>
  <c r="CR22" i="7"/>
  <c r="CW22" i="7"/>
  <c r="DB22" i="7"/>
  <c r="DH22" i="7"/>
  <c r="DM22" i="7"/>
  <c r="DR22" i="7"/>
  <c r="X23" i="7"/>
  <c r="AC23" i="7"/>
  <c r="AH23" i="7"/>
  <c r="AN23" i="7"/>
  <c r="AS23" i="7"/>
  <c r="AX23" i="7"/>
  <c r="BD23" i="7"/>
  <c r="BI23" i="7"/>
  <c r="BN23" i="7"/>
  <c r="BT23" i="7"/>
  <c r="BY23" i="7"/>
  <c r="CD23" i="7"/>
  <c r="CJ23" i="7"/>
  <c r="CO23" i="7"/>
  <c r="CT23" i="7"/>
  <c r="CZ23" i="7"/>
  <c r="DE23" i="7"/>
  <c r="DJ23" i="7"/>
  <c r="DP23" i="7"/>
  <c r="DU23" i="7"/>
  <c r="Z24" i="7"/>
  <c r="AF24" i="7"/>
  <c r="AK24" i="7"/>
  <c r="AP24" i="7"/>
  <c r="AV24" i="7"/>
  <c r="BA24" i="7"/>
  <c r="BF24" i="7"/>
  <c r="BL24" i="7"/>
  <c r="BQ24" i="7"/>
  <c r="BV24" i="7"/>
  <c r="CB24" i="7"/>
  <c r="CG24" i="7"/>
  <c r="CL24" i="7"/>
  <c r="CR24" i="7"/>
  <c r="CW24" i="7"/>
  <c r="DB24" i="7"/>
  <c r="DH24" i="7"/>
  <c r="DM24" i="7"/>
  <c r="DR24" i="7"/>
  <c r="X26" i="7"/>
  <c r="AC26" i="7"/>
  <c r="AH26" i="7"/>
  <c r="AN26" i="7"/>
  <c r="AX26" i="7"/>
  <c r="BN26" i="7"/>
  <c r="CD26" i="7"/>
  <c r="CT26" i="7"/>
  <c r="DJ26" i="7"/>
  <c r="Z27" i="7"/>
  <c r="AP27" i="7"/>
  <c r="BF27" i="7"/>
  <c r="BV27" i="7"/>
  <c r="CL27" i="7"/>
  <c r="DB27" i="7"/>
  <c r="DR27" i="7"/>
  <c r="AH29" i="7"/>
  <c r="AX29" i="7"/>
  <c r="BN29" i="7"/>
  <c r="CD29" i="7"/>
  <c r="CT29" i="7"/>
  <c r="DJ29" i="7"/>
  <c r="Z30" i="7"/>
  <c r="AP30" i="7"/>
  <c r="BF30" i="7"/>
  <c r="BV30" i="7"/>
  <c r="CP30" i="7"/>
  <c r="DK30" i="7"/>
  <c r="AF32" i="7"/>
  <c r="BB32" i="7"/>
  <c r="BW32" i="7"/>
  <c r="CR32" i="7"/>
  <c r="DN32" i="7"/>
  <c r="AI33" i="7"/>
  <c r="BD33" i="7"/>
  <c r="BZ33" i="7"/>
  <c r="CU33" i="7"/>
  <c r="DP33" i="7"/>
  <c r="AL34" i="7"/>
  <c r="BG34" i="7"/>
  <c r="CB34" i="7"/>
  <c r="DP34" i="7"/>
  <c r="CB35" i="7"/>
  <c r="AN36" i="7"/>
  <c r="CZ36" i="7"/>
  <c r="CS37" i="7"/>
  <c r="P7" i="7"/>
  <c r="R7" i="7"/>
  <c r="DR41" i="7"/>
  <c r="DJ41" i="7"/>
  <c r="DB41" i="7"/>
  <c r="CT41" i="7"/>
  <c r="CL41" i="7"/>
  <c r="CD41" i="7"/>
  <c r="BV41" i="7"/>
  <c r="BN41" i="7"/>
  <c r="BF41" i="7"/>
  <c r="AX41" i="7"/>
  <c r="AP41" i="7"/>
  <c r="AH41" i="7"/>
  <c r="Z41" i="7"/>
  <c r="DR40" i="7"/>
  <c r="DJ40" i="7"/>
  <c r="DB40" i="7"/>
  <c r="CT40" i="7"/>
  <c r="CL40" i="7"/>
  <c r="CD40" i="7"/>
  <c r="BV40" i="7"/>
  <c r="BN40" i="7"/>
  <c r="BF40" i="7"/>
  <c r="AX40" i="7"/>
  <c r="AP40" i="7"/>
  <c r="AH40" i="7"/>
  <c r="Z40" i="7"/>
  <c r="DR39" i="7"/>
  <c r="DJ39" i="7"/>
  <c r="DB39" i="7"/>
  <c r="CT39" i="7"/>
  <c r="CL39" i="7"/>
  <c r="CD39" i="7"/>
  <c r="BV39" i="7"/>
  <c r="BN39" i="7"/>
  <c r="BF39" i="7"/>
  <c r="AX39" i="7"/>
  <c r="AP39" i="7"/>
  <c r="AH39" i="7"/>
  <c r="Z39" i="7"/>
  <c r="DR38" i="7"/>
  <c r="DJ38" i="7"/>
  <c r="DB38" i="7"/>
  <c r="CU38" i="7"/>
  <c r="CQ38" i="7"/>
  <c r="CM38" i="7"/>
  <c r="CI38" i="7"/>
  <c r="CE38" i="7"/>
  <c r="CA38" i="7"/>
  <c r="BW38" i="7"/>
  <c r="BS38" i="7"/>
  <c r="BO38" i="7"/>
  <c r="BK38" i="7"/>
  <c r="BG38" i="7"/>
  <c r="BC38" i="7"/>
  <c r="AY38" i="7"/>
  <c r="AU38" i="7"/>
  <c r="AQ38" i="7"/>
  <c r="AM38" i="7"/>
  <c r="AI38" i="7"/>
  <c r="AE38" i="7"/>
  <c r="AA38" i="7"/>
  <c r="DW37" i="7"/>
  <c r="DS37" i="7"/>
  <c r="DO37" i="7"/>
  <c r="DK37" i="7"/>
  <c r="DG37" i="7"/>
  <c r="DC37" i="7"/>
  <c r="CY37" i="7"/>
  <c r="CU37" i="7"/>
  <c r="CQ37" i="7"/>
  <c r="CM37" i="7"/>
  <c r="CI37" i="7"/>
  <c r="CE37" i="7"/>
  <c r="CA37" i="7"/>
  <c r="BW37" i="7"/>
  <c r="BS37" i="7"/>
  <c r="BO37" i="7"/>
  <c r="BK37" i="7"/>
  <c r="BG37" i="7"/>
  <c r="BC37" i="7"/>
  <c r="AY37" i="7"/>
  <c r="AU37" i="7"/>
  <c r="AQ37" i="7"/>
  <c r="AM37" i="7"/>
  <c r="AI37" i="7"/>
  <c r="AE37" i="7"/>
  <c r="DP41" i="7"/>
  <c r="DH41" i="7"/>
  <c r="CZ41" i="7"/>
  <c r="CR41" i="7"/>
  <c r="CJ41" i="7"/>
  <c r="CB41" i="7"/>
  <c r="BT41" i="7"/>
  <c r="BL41" i="7"/>
  <c r="BD41" i="7"/>
  <c r="AV41" i="7"/>
  <c r="AN41" i="7"/>
  <c r="AF41" i="7"/>
  <c r="X41" i="7"/>
  <c r="DP40" i="7"/>
  <c r="DH40" i="7"/>
  <c r="CZ40" i="7"/>
  <c r="CR40" i="7"/>
  <c r="CJ40" i="7"/>
  <c r="CB40" i="7"/>
  <c r="BT40" i="7"/>
  <c r="BL40" i="7"/>
  <c r="BD40" i="7"/>
  <c r="AV40" i="7"/>
  <c r="AN40" i="7"/>
  <c r="AF40" i="7"/>
  <c r="X40" i="7"/>
  <c r="DP39" i="7"/>
  <c r="DH39" i="7"/>
  <c r="CZ39" i="7"/>
  <c r="CR39" i="7"/>
  <c r="CJ39" i="7"/>
  <c r="CB39" i="7"/>
  <c r="BT39" i="7"/>
  <c r="BL39" i="7"/>
  <c r="BD39" i="7"/>
  <c r="AV39" i="7"/>
  <c r="AN39" i="7"/>
  <c r="AF39" i="7"/>
  <c r="X39" i="7"/>
  <c r="DP38" i="7"/>
  <c r="DH38" i="7"/>
  <c r="CZ38" i="7"/>
  <c r="CT38" i="7"/>
  <c r="CP38" i="7"/>
  <c r="CL38" i="7"/>
  <c r="CH38" i="7"/>
  <c r="CD38" i="7"/>
  <c r="BZ38" i="7"/>
  <c r="BV38" i="7"/>
  <c r="BR38" i="7"/>
  <c r="BN38" i="7"/>
  <c r="BJ38" i="7"/>
  <c r="BF38" i="7"/>
  <c r="BB38" i="7"/>
  <c r="AX38" i="7"/>
  <c r="AT38" i="7"/>
  <c r="AP38" i="7"/>
  <c r="AL38" i="7"/>
  <c r="AH38" i="7"/>
  <c r="AD38" i="7"/>
  <c r="Z38" i="7"/>
  <c r="DV37" i="7"/>
  <c r="DR37" i="7"/>
  <c r="DN37" i="7"/>
  <c r="DJ37" i="7"/>
  <c r="DF37" i="7"/>
  <c r="DB37" i="7"/>
  <c r="CX37" i="7"/>
  <c r="CT37" i="7"/>
  <c r="CP37" i="7"/>
  <c r="CL37" i="7"/>
  <c r="CH37" i="7"/>
  <c r="CD37" i="7"/>
  <c r="BZ37" i="7"/>
  <c r="BV37" i="7"/>
  <c r="BR37" i="7"/>
  <c r="BN37" i="7"/>
  <c r="BJ37" i="7"/>
  <c r="BF37" i="7"/>
  <c r="BB37" i="7"/>
  <c r="AX37" i="7"/>
  <c r="AT37" i="7"/>
  <c r="AP37" i="7"/>
  <c r="AL37" i="7"/>
  <c r="AH37" i="7"/>
  <c r="DV41" i="7"/>
  <c r="DN41" i="7"/>
  <c r="DF41" i="7"/>
  <c r="CX41" i="7"/>
  <c r="CP41" i="7"/>
  <c r="CH41" i="7"/>
  <c r="BZ41" i="7"/>
  <c r="BR41" i="7"/>
  <c r="BJ41" i="7"/>
  <c r="BB41" i="7"/>
  <c r="AT41" i="7"/>
  <c r="AL41" i="7"/>
  <c r="AD41" i="7"/>
  <c r="DV40" i="7"/>
  <c r="DN40" i="7"/>
  <c r="DF40" i="7"/>
  <c r="CX40" i="7"/>
  <c r="CP40" i="7"/>
  <c r="CH40" i="7"/>
  <c r="BZ40" i="7"/>
  <c r="BR40" i="7"/>
  <c r="BJ40" i="7"/>
  <c r="BB40" i="7"/>
  <c r="AT40" i="7"/>
  <c r="AL40" i="7"/>
  <c r="AD40" i="7"/>
  <c r="DV39" i="7"/>
  <c r="DN39" i="7"/>
  <c r="DF39" i="7"/>
  <c r="CX39" i="7"/>
  <c r="CP39" i="7"/>
  <c r="CH39" i="7"/>
  <c r="BZ39" i="7"/>
  <c r="BR39" i="7"/>
  <c r="BJ39" i="7"/>
  <c r="BB39" i="7"/>
  <c r="AT39" i="7"/>
  <c r="AL39" i="7"/>
  <c r="AD39" i="7"/>
  <c r="DV38" i="7"/>
  <c r="DN38" i="7"/>
  <c r="DF38" i="7"/>
  <c r="CX38" i="7"/>
  <c r="CS38" i="7"/>
  <c r="CO38" i="7"/>
  <c r="CK38" i="7"/>
  <c r="CG38" i="7"/>
  <c r="CC38" i="7"/>
  <c r="BY38" i="7"/>
  <c r="BU38" i="7"/>
  <c r="BQ38" i="7"/>
  <c r="BM38" i="7"/>
  <c r="BI38" i="7"/>
  <c r="BE38" i="7"/>
  <c r="BA38" i="7"/>
  <c r="AW38" i="7"/>
  <c r="AS38" i="7"/>
  <c r="AO38" i="7"/>
  <c r="AK38" i="7"/>
  <c r="AG38" i="7"/>
  <c r="AC38" i="7"/>
  <c r="Y38" i="7"/>
  <c r="DU37" i="7"/>
  <c r="DQ37" i="7"/>
  <c r="DM37" i="7"/>
  <c r="DI37" i="7"/>
  <c r="DE37" i="7"/>
  <c r="DA37" i="7"/>
  <c r="CW37" i="7"/>
  <c r="DD41" i="7"/>
  <c r="BX41" i="7"/>
  <c r="AR41" i="7"/>
  <c r="DL40" i="7"/>
  <c r="CF40" i="7"/>
  <c r="AZ40" i="7"/>
  <c r="DT39" i="7"/>
  <c r="CN39" i="7"/>
  <c r="BH39" i="7"/>
  <c r="AB39" i="7"/>
  <c r="CV38" i="7"/>
  <c r="CF38" i="7"/>
  <c r="BP38" i="7"/>
  <c r="AZ38" i="7"/>
  <c r="AJ38" i="7"/>
  <c r="DT37" i="7"/>
  <c r="DD37" i="7"/>
  <c r="CR37" i="7"/>
  <c r="CJ37" i="7"/>
  <c r="CB37" i="7"/>
  <c r="BT37" i="7"/>
  <c r="BL37" i="7"/>
  <c r="BD37" i="7"/>
  <c r="AV37" i="7"/>
  <c r="AN37" i="7"/>
  <c r="AF37" i="7"/>
  <c r="AA37" i="7"/>
  <c r="DW36" i="7"/>
  <c r="DS36" i="7"/>
  <c r="DO36" i="7"/>
  <c r="DK36" i="7"/>
  <c r="DG36" i="7"/>
  <c r="DC36" i="7"/>
  <c r="CY36" i="7"/>
  <c r="CU36" i="7"/>
  <c r="CQ36" i="7"/>
  <c r="CM36" i="7"/>
  <c r="CI36" i="7"/>
  <c r="CE36" i="7"/>
  <c r="CA36" i="7"/>
  <c r="BW36" i="7"/>
  <c r="BS36" i="7"/>
  <c r="BO36" i="7"/>
  <c r="BK36" i="7"/>
  <c r="BG36" i="7"/>
  <c r="BC36" i="7"/>
  <c r="AY36" i="7"/>
  <c r="AU36" i="7"/>
  <c r="AQ36" i="7"/>
  <c r="AM36" i="7"/>
  <c r="AI36" i="7"/>
  <c r="AE36" i="7"/>
  <c r="AA36" i="7"/>
  <c r="DW35" i="7"/>
  <c r="DS35" i="7"/>
  <c r="DO35" i="7"/>
  <c r="DK35" i="7"/>
  <c r="DG35" i="7"/>
  <c r="DC35" i="7"/>
  <c r="CY35" i="7"/>
  <c r="CU35" i="7"/>
  <c r="CQ35" i="7"/>
  <c r="CM35" i="7"/>
  <c r="CI35" i="7"/>
  <c r="CE35" i="7"/>
  <c r="CA35" i="7"/>
  <c r="BW35" i="7"/>
  <c r="BS35" i="7"/>
  <c r="BO35" i="7"/>
  <c r="BK35" i="7"/>
  <c r="BG35" i="7"/>
  <c r="BC35" i="7"/>
  <c r="AY35" i="7"/>
  <c r="AU35" i="7"/>
  <c r="AQ35" i="7"/>
  <c r="AM35" i="7"/>
  <c r="AI35" i="7"/>
  <c r="AE35" i="7"/>
  <c r="AA35" i="7"/>
  <c r="DW34" i="7"/>
  <c r="DS34" i="7"/>
  <c r="DO34" i="7"/>
  <c r="DK34" i="7"/>
  <c r="DG34" i="7"/>
  <c r="DC34" i="7"/>
  <c r="CY34" i="7"/>
  <c r="CU34" i="7"/>
  <c r="CQ34" i="7"/>
  <c r="CV41" i="7"/>
  <c r="BP41" i="7"/>
  <c r="AJ41" i="7"/>
  <c r="DD40" i="7"/>
  <c r="BX40" i="7"/>
  <c r="AR40" i="7"/>
  <c r="DL39" i="7"/>
  <c r="CF39" i="7"/>
  <c r="AZ39" i="7"/>
  <c r="DT38" i="7"/>
  <c r="CR38" i="7"/>
  <c r="CB38" i="7"/>
  <c r="BL38" i="7"/>
  <c r="AV38" i="7"/>
  <c r="AF38" i="7"/>
  <c r="DP37" i="7"/>
  <c r="CZ37" i="7"/>
  <c r="CO37" i="7"/>
  <c r="CG37" i="7"/>
  <c r="BY37" i="7"/>
  <c r="BQ37" i="7"/>
  <c r="BI37" i="7"/>
  <c r="BA37" i="7"/>
  <c r="AS37" i="7"/>
  <c r="AK37" i="7"/>
  <c r="AD37" i="7"/>
  <c r="Z37" i="7"/>
  <c r="DV36" i="7"/>
  <c r="DR36" i="7"/>
  <c r="DN36" i="7"/>
  <c r="DJ36" i="7"/>
  <c r="DF36" i="7"/>
  <c r="DB36" i="7"/>
  <c r="CX36" i="7"/>
  <c r="CT36" i="7"/>
  <c r="CP36" i="7"/>
  <c r="CL36" i="7"/>
  <c r="CH36" i="7"/>
  <c r="CD36" i="7"/>
  <c r="BZ36" i="7"/>
  <c r="BV36" i="7"/>
  <c r="BR36" i="7"/>
  <c r="BN36" i="7"/>
  <c r="BJ36" i="7"/>
  <c r="BF36" i="7"/>
  <c r="BB36" i="7"/>
  <c r="AX36" i="7"/>
  <c r="AT36" i="7"/>
  <c r="AP36" i="7"/>
  <c r="AL36" i="7"/>
  <c r="AH36" i="7"/>
  <c r="AD36" i="7"/>
  <c r="Z36" i="7"/>
  <c r="DV35" i="7"/>
  <c r="DR35" i="7"/>
  <c r="DN35" i="7"/>
  <c r="DJ35" i="7"/>
  <c r="DF35" i="7"/>
  <c r="DB35" i="7"/>
  <c r="CX35" i="7"/>
  <c r="CT35" i="7"/>
  <c r="CP35" i="7"/>
  <c r="CL35" i="7"/>
  <c r="CH35" i="7"/>
  <c r="CD35" i="7"/>
  <c r="BZ35" i="7"/>
  <c r="BV35" i="7"/>
  <c r="BR35" i="7"/>
  <c r="BN35" i="7"/>
  <c r="BJ35" i="7"/>
  <c r="BF35" i="7"/>
  <c r="BB35" i="7"/>
  <c r="AX35" i="7"/>
  <c r="AT35" i="7"/>
  <c r="AP35" i="7"/>
  <c r="AL35" i="7"/>
  <c r="AH35" i="7"/>
  <c r="AD35" i="7"/>
  <c r="Z35" i="7"/>
  <c r="DV34" i="7"/>
  <c r="DR34" i="7"/>
  <c r="DN34" i="7"/>
  <c r="DJ34" i="7"/>
  <c r="DF34" i="7"/>
  <c r="DB34" i="7"/>
  <c r="CX34" i="7"/>
  <c r="CT34" i="7"/>
  <c r="CP34" i="7"/>
  <c r="DT41" i="7"/>
  <c r="CN41" i="7"/>
  <c r="BH41" i="7"/>
  <c r="AB41" i="7"/>
  <c r="CV40" i="7"/>
  <c r="BP40" i="7"/>
  <c r="AJ40" i="7"/>
  <c r="DD39" i="7"/>
  <c r="BX39" i="7"/>
  <c r="AR39" i="7"/>
  <c r="DL38" i="7"/>
  <c r="CN38" i="7"/>
  <c r="BX38" i="7"/>
  <c r="BH38" i="7"/>
  <c r="AR38" i="7"/>
  <c r="AB38" i="7"/>
  <c r="DL37" i="7"/>
  <c r="CV37" i="7"/>
  <c r="CN37" i="7"/>
  <c r="CF37" i="7"/>
  <c r="BX37" i="7"/>
  <c r="BP37" i="7"/>
  <c r="BH37" i="7"/>
  <c r="AZ37" i="7"/>
  <c r="AR37" i="7"/>
  <c r="AJ37" i="7"/>
  <c r="AC37" i="7"/>
  <c r="Y37" i="7"/>
  <c r="DU36" i="7"/>
  <c r="DQ36" i="7"/>
  <c r="DM36" i="7"/>
  <c r="DI36" i="7"/>
  <c r="DE36" i="7"/>
  <c r="DA36" i="7"/>
  <c r="CW36" i="7"/>
  <c r="CS36" i="7"/>
  <c r="CO36" i="7"/>
  <c r="CK36" i="7"/>
  <c r="CG36" i="7"/>
  <c r="CC36" i="7"/>
  <c r="BY36" i="7"/>
  <c r="BU36" i="7"/>
  <c r="BQ36" i="7"/>
  <c r="BM36" i="7"/>
  <c r="BI36" i="7"/>
  <c r="BE36" i="7"/>
  <c r="BA36" i="7"/>
  <c r="AW36" i="7"/>
  <c r="AS36" i="7"/>
  <c r="AO36" i="7"/>
  <c r="AK36" i="7"/>
  <c r="AG36" i="7"/>
  <c r="AC36" i="7"/>
  <c r="Y36" i="7"/>
  <c r="DU35" i="7"/>
  <c r="DQ35" i="7"/>
  <c r="DM35" i="7"/>
  <c r="DI35" i="7"/>
  <c r="DE35" i="7"/>
  <c r="DA35" i="7"/>
  <c r="CW35" i="7"/>
  <c r="CS35" i="7"/>
  <c r="CO35" i="7"/>
  <c r="CK35" i="7"/>
  <c r="CG35" i="7"/>
  <c r="CC35" i="7"/>
  <c r="BY35" i="7"/>
  <c r="BU35" i="7"/>
  <c r="BQ35" i="7"/>
  <c r="BM35" i="7"/>
  <c r="BI35" i="7"/>
  <c r="BE35" i="7"/>
  <c r="BA35" i="7"/>
  <c r="AW35" i="7"/>
  <c r="AS35" i="7"/>
  <c r="AO35" i="7"/>
  <c r="AK35" i="7"/>
  <c r="AG35" i="7"/>
  <c r="AC35" i="7"/>
  <c r="Y35" i="7"/>
  <c r="DU34" i="7"/>
  <c r="DQ34" i="7"/>
  <c r="DM34" i="7"/>
  <c r="DI34" i="7"/>
  <c r="DE34" i="7"/>
  <c r="DA34" i="7"/>
  <c r="CW34" i="7"/>
  <c r="CS34" i="7"/>
  <c r="CO34" i="7"/>
  <c r="CK34" i="7"/>
  <c r="CG34" i="7"/>
  <c r="CC34" i="7"/>
  <c r="BY34" i="7"/>
  <c r="BU34" i="7"/>
  <c r="BQ34" i="7"/>
  <c r="BM34" i="7"/>
  <c r="BI34" i="7"/>
  <c r="BE34" i="7"/>
  <c r="BA34" i="7"/>
  <c r="AW34" i="7"/>
  <c r="AS34" i="7"/>
  <c r="AO34" i="7"/>
  <c r="AK34" i="7"/>
  <c r="AG34" i="7"/>
  <c r="AC34" i="7"/>
  <c r="Y34" i="7"/>
  <c r="DU33" i="7"/>
  <c r="DQ33" i="7"/>
  <c r="DM33" i="7"/>
  <c r="DI33" i="7"/>
  <c r="DE33" i="7"/>
  <c r="DA33" i="7"/>
  <c r="CW33" i="7"/>
  <c r="CS33" i="7"/>
  <c r="CO33" i="7"/>
  <c r="CK33" i="7"/>
  <c r="CG33" i="7"/>
  <c r="CC33" i="7"/>
  <c r="BY33" i="7"/>
  <c r="BU33" i="7"/>
  <c r="BQ33" i="7"/>
  <c r="BM33" i="7"/>
  <c r="BI33" i="7"/>
  <c r="BE33" i="7"/>
  <c r="BA33" i="7"/>
  <c r="AW33" i="7"/>
  <c r="AS33" i="7"/>
  <c r="AO33" i="7"/>
  <c r="AK33" i="7"/>
  <c r="AG33" i="7"/>
  <c r="AC33" i="7"/>
  <c r="Y33" i="7"/>
  <c r="DU32" i="7"/>
  <c r="DQ32" i="7"/>
  <c r="DM32" i="7"/>
  <c r="DI32" i="7"/>
  <c r="DE32" i="7"/>
  <c r="DA32" i="7"/>
  <c r="CW32" i="7"/>
  <c r="CS32" i="7"/>
  <c r="CO32" i="7"/>
  <c r="CK32" i="7"/>
  <c r="CG32" i="7"/>
  <c r="CC32" i="7"/>
  <c r="BY32" i="7"/>
  <c r="BU32" i="7"/>
  <c r="BQ32" i="7"/>
  <c r="BM32" i="7"/>
  <c r="BI32" i="7"/>
  <c r="BE32" i="7"/>
  <c r="BA32" i="7"/>
  <c r="AW32" i="7"/>
  <c r="AS32" i="7"/>
  <c r="AO32" i="7"/>
  <c r="AK32" i="7"/>
  <c r="AG32" i="7"/>
  <c r="AC32" i="7"/>
  <c r="Y32" i="7"/>
  <c r="DU30" i="7"/>
  <c r="DQ30" i="7"/>
  <c r="DM30" i="7"/>
  <c r="DI30" i="7"/>
  <c r="DE30" i="7"/>
  <c r="DA30" i="7"/>
  <c r="CW30" i="7"/>
  <c r="CS30" i="7"/>
  <c r="CO30" i="7"/>
  <c r="CK30" i="7"/>
  <c r="CG30" i="7"/>
  <c r="CC30" i="7"/>
  <c r="AZ41" i="7"/>
  <c r="AB40" i="7"/>
  <c r="DD38" i="7"/>
  <c r="AN38" i="7"/>
  <c r="CK37" i="7"/>
  <c r="BE37" i="7"/>
  <c r="AB37" i="7"/>
  <c r="DL36" i="7"/>
  <c r="CV36" i="7"/>
  <c r="CF36" i="7"/>
  <c r="BP36" i="7"/>
  <c r="AZ36" i="7"/>
  <c r="AJ36" i="7"/>
  <c r="DT35" i="7"/>
  <c r="DD35" i="7"/>
  <c r="CN35" i="7"/>
  <c r="BX35" i="7"/>
  <c r="BH35" i="7"/>
  <c r="AR35" i="7"/>
  <c r="AB35" i="7"/>
  <c r="DL34" i="7"/>
  <c r="CV34" i="7"/>
  <c r="CL34" i="7"/>
  <c r="CF34" i="7"/>
  <c r="CA34" i="7"/>
  <c r="BV34" i="7"/>
  <c r="BP34" i="7"/>
  <c r="BK34" i="7"/>
  <c r="BF34" i="7"/>
  <c r="AZ34" i="7"/>
  <c r="AU34" i="7"/>
  <c r="AP34" i="7"/>
  <c r="AJ34" i="7"/>
  <c r="AE34" i="7"/>
  <c r="Z34" i="7"/>
  <c r="DT33" i="7"/>
  <c r="DO33" i="7"/>
  <c r="DJ33" i="7"/>
  <c r="DD33" i="7"/>
  <c r="CY33" i="7"/>
  <c r="CT33" i="7"/>
  <c r="CN33" i="7"/>
  <c r="CI33" i="7"/>
  <c r="CD33" i="7"/>
  <c r="BX33" i="7"/>
  <c r="BS33" i="7"/>
  <c r="BN33" i="7"/>
  <c r="BH33" i="7"/>
  <c r="BC33" i="7"/>
  <c r="AX33" i="7"/>
  <c r="AR33" i="7"/>
  <c r="AM33" i="7"/>
  <c r="AH33" i="7"/>
  <c r="AB33" i="7"/>
  <c r="DW32" i="7"/>
  <c r="DR32" i="7"/>
  <c r="DL32" i="7"/>
  <c r="DG32" i="7"/>
  <c r="DB32" i="7"/>
  <c r="CV32" i="7"/>
  <c r="CQ32" i="7"/>
  <c r="CL32" i="7"/>
  <c r="CF32" i="7"/>
  <c r="CA32" i="7"/>
  <c r="BV32" i="7"/>
  <c r="BP32" i="7"/>
  <c r="BK32" i="7"/>
  <c r="BF32" i="7"/>
  <c r="AZ32" i="7"/>
  <c r="AU32" i="7"/>
  <c r="AP32" i="7"/>
  <c r="AJ32" i="7"/>
  <c r="AE32" i="7"/>
  <c r="Z32" i="7"/>
  <c r="DT30" i="7"/>
  <c r="DO30" i="7"/>
  <c r="DJ30" i="7"/>
  <c r="DD30" i="7"/>
  <c r="CY30" i="7"/>
  <c r="CT30" i="7"/>
  <c r="CN30" i="7"/>
  <c r="CI30" i="7"/>
  <c r="CD30" i="7"/>
  <c r="BY30" i="7"/>
  <c r="BU30" i="7"/>
  <c r="BQ30" i="7"/>
  <c r="BM30" i="7"/>
  <c r="BI30" i="7"/>
  <c r="BE30" i="7"/>
  <c r="BA30" i="7"/>
  <c r="AW30" i="7"/>
  <c r="AS30" i="7"/>
  <c r="AO30" i="7"/>
  <c r="AK30" i="7"/>
  <c r="AG30" i="7"/>
  <c r="AC30" i="7"/>
  <c r="Y30" i="7"/>
  <c r="DU29" i="7"/>
  <c r="DQ29" i="7"/>
  <c r="DM29" i="7"/>
  <c r="DI29" i="7"/>
  <c r="DE29" i="7"/>
  <c r="DA29" i="7"/>
  <c r="CW29" i="7"/>
  <c r="CS29" i="7"/>
  <c r="CO29" i="7"/>
  <c r="CK29" i="7"/>
  <c r="CG29" i="7"/>
  <c r="CC29" i="7"/>
  <c r="BY29" i="7"/>
  <c r="BU29" i="7"/>
  <c r="BQ29" i="7"/>
  <c r="BM29" i="7"/>
  <c r="BI29" i="7"/>
  <c r="BE29" i="7"/>
  <c r="BA29" i="7"/>
  <c r="AW29" i="7"/>
  <c r="AS29" i="7"/>
  <c r="AO29" i="7"/>
  <c r="AK29" i="7"/>
  <c r="AG29" i="7"/>
  <c r="AC29" i="7"/>
  <c r="Y29" i="7"/>
  <c r="DU27" i="7"/>
  <c r="DQ27" i="7"/>
  <c r="DM27" i="7"/>
  <c r="DI27" i="7"/>
  <c r="DE27" i="7"/>
  <c r="DA27" i="7"/>
  <c r="CW27" i="7"/>
  <c r="CS27" i="7"/>
  <c r="CO27" i="7"/>
  <c r="CK27" i="7"/>
  <c r="CG27" i="7"/>
  <c r="CC27" i="7"/>
  <c r="BY27" i="7"/>
  <c r="BU27" i="7"/>
  <c r="BQ27" i="7"/>
  <c r="BM27" i="7"/>
  <c r="BI27" i="7"/>
  <c r="BE27" i="7"/>
  <c r="BA27" i="7"/>
  <c r="AW27" i="7"/>
  <c r="AS27" i="7"/>
  <c r="AO27" i="7"/>
  <c r="AK27" i="7"/>
  <c r="AG27" i="7"/>
  <c r="AC27" i="7"/>
  <c r="Y27" i="7"/>
  <c r="DU26" i="7"/>
  <c r="DQ26" i="7"/>
  <c r="DM26" i="7"/>
  <c r="DI26" i="7"/>
  <c r="DE26" i="7"/>
  <c r="DA26" i="7"/>
  <c r="CW26" i="7"/>
  <c r="CS26" i="7"/>
  <c r="CO26" i="7"/>
  <c r="CK26" i="7"/>
  <c r="CG26" i="7"/>
  <c r="CC26" i="7"/>
  <c r="BY26" i="7"/>
  <c r="BU26" i="7"/>
  <c r="BQ26" i="7"/>
  <c r="BM26" i="7"/>
  <c r="BI26" i="7"/>
  <c r="BE26" i="7"/>
  <c r="BA26" i="7"/>
  <c r="AW26" i="7"/>
  <c r="AS26" i="7"/>
  <c r="DT40" i="7"/>
  <c r="CV39" i="7"/>
  <c r="CJ38" i="7"/>
  <c r="X38" i="7"/>
  <c r="CC37" i="7"/>
  <c r="AW37" i="7"/>
  <c r="X37" i="7"/>
  <c r="DH36" i="7"/>
  <c r="CR36" i="7"/>
  <c r="CB36" i="7"/>
  <c r="BL36" i="7"/>
  <c r="AV36" i="7"/>
  <c r="AF36" i="7"/>
  <c r="DP35" i="7"/>
  <c r="CZ35" i="7"/>
  <c r="CJ35" i="7"/>
  <c r="BT35" i="7"/>
  <c r="BD35" i="7"/>
  <c r="AN35" i="7"/>
  <c r="X35" i="7"/>
  <c r="DH34" i="7"/>
  <c r="CR34" i="7"/>
  <c r="CJ34" i="7"/>
  <c r="CE34" i="7"/>
  <c r="BZ34" i="7"/>
  <c r="BT34" i="7"/>
  <c r="BO34" i="7"/>
  <c r="BJ34" i="7"/>
  <c r="BD34" i="7"/>
  <c r="AY34" i="7"/>
  <c r="AT34" i="7"/>
  <c r="AN34" i="7"/>
  <c r="AI34" i="7"/>
  <c r="AD34" i="7"/>
  <c r="X34" i="7"/>
  <c r="DS33" i="7"/>
  <c r="DN33" i="7"/>
  <c r="DH33" i="7"/>
  <c r="DC33" i="7"/>
  <c r="CX33" i="7"/>
  <c r="CR33" i="7"/>
  <c r="CM33" i="7"/>
  <c r="CH33" i="7"/>
  <c r="CB33" i="7"/>
  <c r="BW33" i="7"/>
  <c r="BR33" i="7"/>
  <c r="BL33" i="7"/>
  <c r="BG33" i="7"/>
  <c r="BB33" i="7"/>
  <c r="AV33" i="7"/>
  <c r="AQ33" i="7"/>
  <c r="AL33" i="7"/>
  <c r="AF33" i="7"/>
  <c r="AA33" i="7"/>
  <c r="DV32" i="7"/>
  <c r="DP32" i="7"/>
  <c r="DK32" i="7"/>
  <c r="DF32" i="7"/>
  <c r="CZ32" i="7"/>
  <c r="CU32" i="7"/>
  <c r="CP32" i="7"/>
  <c r="CJ32" i="7"/>
  <c r="CE32" i="7"/>
  <c r="BZ32" i="7"/>
  <c r="BT32" i="7"/>
  <c r="BO32" i="7"/>
  <c r="BJ32" i="7"/>
  <c r="BD32" i="7"/>
  <c r="AY32" i="7"/>
  <c r="AT32" i="7"/>
  <c r="AN32" i="7"/>
  <c r="AI32" i="7"/>
  <c r="AD32" i="7"/>
  <c r="X32" i="7"/>
  <c r="DS30" i="7"/>
  <c r="DN30" i="7"/>
  <c r="DH30" i="7"/>
  <c r="DC30" i="7"/>
  <c r="CX30" i="7"/>
  <c r="CR30" i="7"/>
  <c r="CM30" i="7"/>
  <c r="CH30" i="7"/>
  <c r="CB30" i="7"/>
  <c r="BX30" i="7"/>
  <c r="BT30" i="7"/>
  <c r="BP30" i="7"/>
  <c r="BL30" i="7"/>
  <c r="BH30" i="7"/>
  <c r="BD30" i="7"/>
  <c r="AZ30" i="7"/>
  <c r="AV30" i="7"/>
  <c r="AR30" i="7"/>
  <c r="AN30" i="7"/>
  <c r="AJ30" i="7"/>
  <c r="AF30" i="7"/>
  <c r="AB30" i="7"/>
  <c r="X30" i="7"/>
  <c r="DT29" i="7"/>
  <c r="DP29" i="7"/>
  <c r="DL29" i="7"/>
  <c r="DH29" i="7"/>
  <c r="DD29" i="7"/>
  <c r="CZ29" i="7"/>
  <c r="CV29" i="7"/>
  <c r="CR29" i="7"/>
  <c r="CN29" i="7"/>
  <c r="CJ29" i="7"/>
  <c r="CF29" i="7"/>
  <c r="CB29" i="7"/>
  <c r="BX29" i="7"/>
  <c r="BT29" i="7"/>
  <c r="BP29" i="7"/>
  <c r="BL29" i="7"/>
  <c r="BH29" i="7"/>
  <c r="BD29" i="7"/>
  <c r="AZ29" i="7"/>
  <c r="AV29" i="7"/>
  <c r="AR29" i="7"/>
  <c r="AN29" i="7"/>
  <c r="AJ29" i="7"/>
  <c r="AF29" i="7"/>
  <c r="AB29" i="7"/>
  <c r="X29" i="7"/>
  <c r="DT27" i="7"/>
  <c r="DP27" i="7"/>
  <c r="DL27" i="7"/>
  <c r="DH27" i="7"/>
  <c r="DD27" i="7"/>
  <c r="CZ27" i="7"/>
  <c r="CV27" i="7"/>
  <c r="CR27" i="7"/>
  <c r="CN27" i="7"/>
  <c r="CJ27" i="7"/>
  <c r="CF27" i="7"/>
  <c r="CB27" i="7"/>
  <c r="BX27" i="7"/>
  <c r="BT27" i="7"/>
  <c r="BP27" i="7"/>
  <c r="BL27" i="7"/>
  <c r="BH27" i="7"/>
  <c r="BD27" i="7"/>
  <c r="AZ27" i="7"/>
  <c r="AV27" i="7"/>
  <c r="AR27" i="7"/>
  <c r="AN27" i="7"/>
  <c r="AJ27" i="7"/>
  <c r="AF27" i="7"/>
  <c r="AB27" i="7"/>
  <c r="X27" i="7"/>
  <c r="DT26" i="7"/>
  <c r="DP26" i="7"/>
  <c r="DL26" i="7"/>
  <c r="DH26" i="7"/>
  <c r="DD26" i="7"/>
  <c r="CZ26" i="7"/>
  <c r="CV26" i="7"/>
  <c r="CR26" i="7"/>
  <c r="CN26" i="7"/>
  <c r="CJ26" i="7"/>
  <c r="CF26" i="7"/>
  <c r="CB26" i="7"/>
  <c r="BX26" i="7"/>
  <c r="BT26" i="7"/>
  <c r="BP26" i="7"/>
  <c r="BL26" i="7"/>
  <c r="BH26" i="7"/>
  <c r="BD26" i="7"/>
  <c r="AZ26" i="7"/>
  <c r="AV26" i="7"/>
  <c r="AR26" i="7"/>
  <c r="DL41" i="7"/>
  <c r="CN40" i="7"/>
  <c r="BP39" i="7"/>
  <c r="BT38" i="7"/>
  <c r="DH37" i="7"/>
  <c r="BU37" i="7"/>
  <c r="AO37" i="7"/>
  <c r="DT36" i="7"/>
  <c r="DD36" i="7"/>
  <c r="CN36" i="7"/>
  <c r="BX36" i="7"/>
  <c r="BH36" i="7"/>
  <c r="AR36" i="7"/>
  <c r="AB36" i="7"/>
  <c r="DL35" i="7"/>
  <c r="CV35" i="7"/>
  <c r="CF35" i="7"/>
  <c r="BP35" i="7"/>
  <c r="AZ35" i="7"/>
  <c r="AJ35" i="7"/>
  <c r="DT34" i="7"/>
  <c r="DD34" i="7"/>
  <c r="CN34" i="7"/>
  <c r="CI34" i="7"/>
  <c r="CD34" i="7"/>
  <c r="BX34" i="7"/>
  <c r="BS34" i="7"/>
  <c r="BN34" i="7"/>
  <c r="BH34" i="7"/>
  <c r="BC34" i="7"/>
  <c r="AX34" i="7"/>
  <c r="AR34" i="7"/>
  <c r="AM34" i="7"/>
  <c r="AH34" i="7"/>
  <c r="AB34" i="7"/>
  <c r="DW33" i="7"/>
  <c r="DR33" i="7"/>
  <c r="DL33" i="7"/>
  <c r="DG33" i="7"/>
  <c r="DB33" i="7"/>
  <c r="CV33" i="7"/>
  <c r="CQ33" i="7"/>
  <c r="CL33" i="7"/>
  <c r="CF33" i="7"/>
  <c r="CA33" i="7"/>
  <c r="BV33" i="7"/>
  <c r="BP33" i="7"/>
  <c r="BK33" i="7"/>
  <c r="BF33" i="7"/>
  <c r="AZ33" i="7"/>
  <c r="AU33" i="7"/>
  <c r="AP33" i="7"/>
  <c r="AJ33" i="7"/>
  <c r="AE33" i="7"/>
  <c r="Z33" i="7"/>
  <c r="DT32" i="7"/>
  <c r="DO32" i="7"/>
  <c r="DJ32" i="7"/>
  <c r="DD32" i="7"/>
  <c r="CY32" i="7"/>
  <c r="CT32" i="7"/>
  <c r="CN32" i="7"/>
  <c r="CI32" i="7"/>
  <c r="CD32" i="7"/>
  <c r="BX32" i="7"/>
  <c r="BS32" i="7"/>
  <c r="BN32" i="7"/>
  <c r="BH32" i="7"/>
  <c r="BC32" i="7"/>
  <c r="AX32" i="7"/>
  <c r="AR32" i="7"/>
  <c r="AM32" i="7"/>
  <c r="AH32" i="7"/>
  <c r="AB32" i="7"/>
  <c r="DW30" i="7"/>
  <c r="DR30" i="7"/>
  <c r="DL30" i="7"/>
  <c r="DG30" i="7"/>
  <c r="DB30" i="7"/>
  <c r="CV30" i="7"/>
  <c r="CQ30" i="7"/>
  <c r="CL30" i="7"/>
  <c r="CF30" i="7"/>
  <c r="CA30" i="7"/>
  <c r="BW30" i="7"/>
  <c r="BS30" i="7"/>
  <c r="BO30" i="7"/>
  <c r="BK30" i="7"/>
  <c r="BG30" i="7"/>
  <c r="BC30" i="7"/>
  <c r="AY30" i="7"/>
  <c r="AU30" i="7"/>
  <c r="AQ30" i="7"/>
  <c r="AM30" i="7"/>
  <c r="AI30" i="7"/>
  <c r="AE30" i="7"/>
  <c r="AA30" i="7"/>
  <c r="DW29" i="7"/>
  <c r="DS29" i="7"/>
  <c r="DO29" i="7"/>
  <c r="DK29" i="7"/>
  <c r="DG29" i="7"/>
  <c r="DC29" i="7"/>
  <c r="CY29" i="7"/>
  <c r="CU29" i="7"/>
  <c r="CQ29" i="7"/>
  <c r="CM29" i="7"/>
  <c r="CI29" i="7"/>
  <c r="CE29" i="7"/>
  <c r="CA29" i="7"/>
  <c r="BW29" i="7"/>
  <c r="BS29" i="7"/>
  <c r="BO29" i="7"/>
  <c r="BK29" i="7"/>
  <c r="BG29" i="7"/>
  <c r="BC29" i="7"/>
  <c r="AY29" i="7"/>
  <c r="AU29" i="7"/>
  <c r="AQ29" i="7"/>
  <c r="AM29" i="7"/>
  <c r="AI29" i="7"/>
  <c r="AE29" i="7"/>
  <c r="AA29" i="7"/>
  <c r="DW27" i="7"/>
  <c r="DS27" i="7"/>
  <c r="DO27" i="7"/>
  <c r="DK27" i="7"/>
  <c r="DG27" i="7"/>
  <c r="DC27" i="7"/>
  <c r="CY27" i="7"/>
  <c r="CU27" i="7"/>
  <c r="CQ27" i="7"/>
  <c r="CM27" i="7"/>
  <c r="CI27" i="7"/>
  <c r="CE27" i="7"/>
  <c r="CA27" i="7"/>
  <c r="BW27" i="7"/>
  <c r="BS27" i="7"/>
  <c r="BO27" i="7"/>
  <c r="BK27" i="7"/>
  <c r="BG27" i="7"/>
  <c r="BC27" i="7"/>
  <c r="AY27" i="7"/>
  <c r="AU27" i="7"/>
  <c r="AQ27" i="7"/>
  <c r="AM27" i="7"/>
  <c r="AI27" i="7"/>
  <c r="AE27" i="7"/>
  <c r="AA27" i="7"/>
  <c r="DW26" i="7"/>
  <c r="DS26" i="7"/>
  <c r="DO26" i="7"/>
  <c r="DK26" i="7"/>
  <c r="DG26" i="7"/>
  <c r="DC26" i="7"/>
  <c r="CY26" i="7"/>
  <c r="CU26" i="7"/>
  <c r="CQ26" i="7"/>
  <c r="CM26" i="7"/>
  <c r="CI26" i="7"/>
  <c r="CE26" i="7"/>
  <c r="CA26" i="7"/>
  <c r="BW26" i="7"/>
  <c r="BS26" i="7"/>
  <c r="BO26" i="7"/>
  <c r="BK26" i="7"/>
  <c r="BG26" i="7"/>
  <c r="BC26" i="7"/>
  <c r="AY26" i="7"/>
  <c r="AU26" i="7"/>
  <c r="AQ26" i="7"/>
  <c r="AM26" i="7"/>
  <c r="AI26" i="7"/>
  <c r="AE26" i="7"/>
  <c r="AA26" i="7"/>
  <c r="DW24" i="7"/>
  <c r="DS24" i="7"/>
  <c r="DO24" i="7"/>
  <c r="DK24" i="7"/>
  <c r="DG24" i="7"/>
  <c r="DC24" i="7"/>
  <c r="CY24" i="7"/>
  <c r="CU24" i="7"/>
  <c r="CQ24" i="7"/>
  <c r="CM24" i="7"/>
  <c r="CI24" i="7"/>
  <c r="CE24" i="7"/>
  <c r="CA24" i="7"/>
  <c r="BW24" i="7"/>
  <c r="BS24" i="7"/>
  <c r="BO24" i="7"/>
  <c r="BK24" i="7"/>
  <c r="BG24" i="7"/>
  <c r="BC24" i="7"/>
  <c r="AY24" i="7"/>
  <c r="AU24" i="7"/>
  <c r="AQ24" i="7"/>
  <c r="AM24" i="7"/>
  <c r="AI24" i="7"/>
  <c r="AE24" i="7"/>
  <c r="AA24" i="7"/>
  <c r="DW23" i="7"/>
  <c r="DS23" i="7"/>
  <c r="DO23" i="7"/>
  <c r="DK23" i="7"/>
  <c r="DG23" i="7"/>
  <c r="DC23" i="7"/>
  <c r="CY23" i="7"/>
  <c r="CU23" i="7"/>
  <c r="CQ23" i="7"/>
  <c r="CM23" i="7"/>
  <c r="CI23" i="7"/>
  <c r="CE23" i="7"/>
  <c r="CA23" i="7"/>
  <c r="BW23" i="7"/>
  <c r="BS23" i="7"/>
  <c r="BO23" i="7"/>
  <c r="BK23" i="7"/>
  <c r="BG23" i="7"/>
  <c r="BC23" i="7"/>
  <c r="AY23" i="7"/>
  <c r="AU23" i="7"/>
  <c r="AQ23" i="7"/>
  <c r="AM23" i="7"/>
  <c r="AI23" i="7"/>
  <c r="AE23" i="7"/>
  <c r="AA23" i="7"/>
  <c r="DW22" i="7"/>
  <c r="DS22" i="7"/>
  <c r="DO22" i="7"/>
  <c r="DK22" i="7"/>
  <c r="DG22" i="7"/>
  <c r="DC22" i="7"/>
  <c r="CY22" i="7"/>
  <c r="CU22" i="7"/>
  <c r="CQ22" i="7"/>
  <c r="CM22" i="7"/>
  <c r="CI22" i="7"/>
  <c r="CE22" i="7"/>
  <c r="CA22" i="7"/>
  <c r="BW22" i="7"/>
  <c r="BS22" i="7"/>
  <c r="BO22" i="7"/>
  <c r="BK22" i="7"/>
  <c r="BG22" i="7"/>
  <c r="BC22" i="7"/>
  <c r="AY22" i="7"/>
  <c r="AU22" i="7"/>
  <c r="AQ22" i="7"/>
  <c r="AM22" i="7"/>
  <c r="AI22" i="7"/>
  <c r="AE22" i="7"/>
  <c r="AA22" i="7"/>
  <c r="DW21" i="7"/>
  <c r="DS21" i="7"/>
  <c r="DO21" i="7"/>
  <c r="DK21" i="7"/>
  <c r="DG21" i="7"/>
  <c r="DC21" i="7"/>
  <c r="CY21" i="7"/>
  <c r="CU21" i="7"/>
  <c r="CQ21" i="7"/>
  <c r="CM21" i="7"/>
  <c r="CI21" i="7"/>
  <c r="CE21" i="7"/>
  <c r="CA21" i="7"/>
  <c r="BW21" i="7"/>
  <c r="BS21" i="7"/>
  <c r="BO21" i="7"/>
  <c r="BK21" i="7"/>
  <c r="BG21" i="7"/>
  <c r="BC21" i="7"/>
  <c r="AY21" i="7"/>
  <c r="AU21" i="7"/>
  <c r="AQ21" i="7"/>
  <c r="AM21" i="7"/>
  <c r="AI21" i="7"/>
  <c r="AE21" i="7"/>
  <c r="AA21" i="7"/>
  <c r="DW20" i="7"/>
  <c r="DS20" i="7"/>
  <c r="DO20" i="7"/>
  <c r="DK20" i="7"/>
  <c r="DG20" i="7"/>
  <c r="DC20" i="7"/>
  <c r="CY20" i="7"/>
  <c r="CU20" i="7"/>
  <c r="CQ20" i="7"/>
  <c r="CM20" i="7"/>
  <c r="CI20" i="7"/>
  <c r="CE20" i="7"/>
  <c r="CA20" i="7"/>
  <c r="BW20" i="7"/>
  <c r="BS20" i="7"/>
  <c r="BO20" i="7"/>
  <c r="BK20" i="7"/>
  <c r="BG20" i="7"/>
  <c r="BC20" i="7"/>
  <c r="AY20" i="7"/>
  <c r="AU20" i="7"/>
  <c r="AQ20" i="7"/>
  <c r="AM20" i="7"/>
  <c r="AI20" i="7"/>
  <c r="AE20" i="7"/>
  <c r="AA20" i="7"/>
  <c r="DW19" i="7"/>
  <c r="DS19" i="7"/>
  <c r="DO19" i="7"/>
  <c r="DK19" i="7"/>
  <c r="DG19" i="7"/>
  <c r="DC19" i="7"/>
  <c r="CY19" i="7"/>
  <c r="CU19" i="7"/>
  <c r="CQ19" i="7"/>
  <c r="CM19" i="7"/>
  <c r="CI19" i="7"/>
  <c r="CE19" i="7"/>
  <c r="CA19" i="7"/>
  <c r="BW19" i="7"/>
  <c r="BS19" i="7"/>
  <c r="BO19" i="7"/>
  <c r="BK19" i="7"/>
  <c r="BG19" i="7"/>
  <c r="BC19" i="7"/>
  <c r="AY19" i="7"/>
  <c r="AU19" i="7"/>
  <c r="AQ19" i="7"/>
  <c r="AM19" i="7"/>
  <c r="AI19" i="7"/>
  <c r="AB6" i="7"/>
  <c r="AN6" i="7"/>
  <c r="AV6" i="7"/>
  <c r="BH6" i="7"/>
  <c r="BP6" i="7"/>
  <c r="CB6" i="7"/>
  <c r="CN6" i="7"/>
  <c r="CV6" i="7"/>
  <c r="DH6" i="7"/>
  <c r="DT6" i="7"/>
  <c r="Z19" i="7"/>
  <c r="AN19" i="7"/>
  <c r="AX19" i="7"/>
  <c r="BN19" i="7"/>
  <c r="BY19" i="7"/>
  <c r="CO19" i="7"/>
  <c r="DE19" i="7"/>
  <c r="DP19" i="7"/>
  <c r="AF20" i="7"/>
  <c r="AP20" i="7"/>
  <c r="BF20" i="7"/>
  <c r="BQ20" i="7"/>
  <c r="CG20" i="7"/>
  <c r="CR20" i="7"/>
  <c r="DH20" i="7"/>
  <c r="DR20" i="7"/>
  <c r="AH21" i="7"/>
  <c r="AS21" i="7"/>
  <c r="BI21" i="7"/>
  <c r="BY21" i="7"/>
  <c r="CO21" i="7"/>
  <c r="DE21" i="7"/>
  <c r="DU21" i="7"/>
  <c r="AK22" i="7"/>
  <c r="BA22" i="7"/>
  <c r="AG6" i="7"/>
  <c r="AO6" i="7"/>
  <c r="BA6" i="7"/>
  <c r="BI6" i="7"/>
  <c r="BU6" i="7"/>
  <c r="CC6" i="7"/>
  <c r="CO6" i="7"/>
  <c r="CW6" i="7"/>
  <c r="DI6" i="7"/>
  <c r="DQ6" i="7"/>
  <c r="AA19" i="7"/>
  <c r="AO19" i="7"/>
  <c r="AZ19" i="7"/>
  <c r="BP19" i="7"/>
  <c r="BZ19" i="7"/>
  <c r="CP19" i="7"/>
  <c r="DA19" i="7"/>
  <c r="DQ19" i="7"/>
  <c r="AG20" i="7"/>
  <c r="AR20" i="7"/>
  <c r="BH20" i="7"/>
  <c r="BX20" i="7"/>
  <c r="CH20" i="7"/>
  <c r="CX20" i="7"/>
  <c r="DN20" i="7"/>
  <c r="AD21" i="7"/>
  <c r="AT21" i="7"/>
  <c r="BE21" i="7"/>
  <c r="BJ21" i="7"/>
  <c r="BU21" i="7"/>
  <c r="BZ21" i="7"/>
  <c r="CF21" i="7"/>
  <c r="CK21" i="7"/>
  <c r="CP21" i="7"/>
  <c r="CV21" i="7"/>
  <c r="DA21" i="7"/>
  <c r="DF21" i="7"/>
  <c r="DL21" i="7"/>
  <c r="DQ21" i="7"/>
  <c r="DV21" i="7"/>
  <c r="AB22" i="7"/>
  <c r="AG22" i="7"/>
  <c r="AL22" i="7"/>
  <c r="AR22" i="7"/>
  <c r="AW22" i="7"/>
  <c r="BB22" i="7"/>
  <c r="BH22" i="7"/>
  <c r="BM22" i="7"/>
  <c r="BR22" i="7"/>
  <c r="BX22" i="7"/>
  <c r="CC22" i="7"/>
  <c r="CH22" i="7"/>
  <c r="CN22" i="7"/>
  <c r="CS22" i="7"/>
  <c r="CX22" i="7"/>
  <c r="DD22" i="7"/>
  <c r="DI22" i="7"/>
  <c r="DN22" i="7"/>
  <c r="DT22" i="7"/>
  <c r="Y23" i="7"/>
  <c r="AD23" i="7"/>
  <c r="AJ23" i="7"/>
  <c r="AO23" i="7"/>
  <c r="AT23" i="7"/>
  <c r="AZ23" i="7"/>
  <c r="BE23" i="7"/>
  <c r="BJ23" i="7"/>
  <c r="BP23" i="7"/>
  <c r="BU23" i="7"/>
  <c r="BZ23" i="7"/>
  <c r="CF23" i="7"/>
  <c r="CK23" i="7"/>
  <c r="CP23" i="7"/>
  <c r="CV23" i="7"/>
  <c r="DA23" i="7"/>
  <c r="DF23" i="7"/>
  <c r="DL23" i="7"/>
  <c r="DQ23" i="7"/>
  <c r="DV23" i="7"/>
  <c r="AB24" i="7"/>
  <c r="AG24" i="7"/>
  <c r="AL24" i="7"/>
  <c r="AR24" i="7"/>
  <c r="AW24" i="7"/>
  <c r="BB24" i="7"/>
  <c r="BH24" i="7"/>
  <c r="BM24" i="7"/>
  <c r="BR24" i="7"/>
  <c r="BX24" i="7"/>
  <c r="CC24" i="7"/>
  <c r="CH24" i="7"/>
  <c r="CN24" i="7"/>
  <c r="CS24" i="7"/>
  <c r="CX24" i="7"/>
  <c r="DD24" i="7"/>
  <c r="DI24" i="7"/>
  <c r="DN24" i="7"/>
  <c r="DT24" i="7"/>
  <c r="Y26" i="7"/>
  <c r="AD26" i="7"/>
  <c r="AJ26" i="7"/>
  <c r="AO26" i="7"/>
  <c r="BB26" i="7"/>
  <c r="BR26" i="7"/>
  <c r="CH26" i="7"/>
  <c r="CX26" i="7"/>
  <c r="DN26" i="7"/>
  <c r="AD27" i="7"/>
  <c r="AT27" i="7"/>
  <c r="BJ27" i="7"/>
  <c r="BZ27" i="7"/>
  <c r="CP27" i="7"/>
  <c r="DF27" i="7"/>
  <c r="DV27" i="7"/>
  <c r="AL29" i="7"/>
  <c r="BB29" i="7"/>
  <c r="BR29" i="7"/>
  <c r="CH29" i="7"/>
  <c r="CX29" i="7"/>
  <c r="DN29" i="7"/>
  <c r="AD30" i="7"/>
  <c r="AT30" i="7"/>
  <c r="BJ30" i="7"/>
  <c r="BZ30" i="7"/>
  <c r="CU30" i="7"/>
  <c r="DP30" i="7"/>
  <c r="AL32" i="7"/>
  <c r="BG32" i="7"/>
  <c r="CB32" i="7"/>
  <c r="CX32" i="7"/>
  <c r="DS32" i="7"/>
  <c r="AN33" i="7"/>
  <c r="BJ33" i="7"/>
  <c r="CE33" i="7"/>
  <c r="CZ33" i="7"/>
  <c r="DV33" i="7"/>
  <c r="AQ34" i="7"/>
  <c r="BL34" i="7"/>
  <c r="CH34" i="7"/>
  <c r="AF35" i="7"/>
  <c r="CR35" i="7"/>
  <c r="BD36" i="7"/>
  <c r="DP36" i="7"/>
  <c r="BD38" i="7"/>
  <c r="X6" i="7"/>
  <c r="AF6" i="7"/>
  <c r="AJ6" i="7"/>
  <c r="AR6" i="7"/>
  <c r="AZ6" i="7"/>
  <c r="BD6" i="7"/>
  <c r="BL6" i="7"/>
  <c r="BT6" i="7"/>
  <c r="BX6" i="7"/>
  <c r="CF6" i="7"/>
  <c r="CJ6" i="7"/>
  <c r="CR6" i="7"/>
  <c r="CZ6" i="7"/>
  <c r="DD6" i="7"/>
  <c r="DL6" i="7"/>
  <c r="DP6" i="7"/>
  <c r="AD19" i="7"/>
  <c r="AH19" i="7"/>
  <c r="AS19" i="7"/>
  <c r="BD19" i="7"/>
  <c r="BI19" i="7"/>
  <c r="BT19" i="7"/>
  <c r="CD19" i="7"/>
  <c r="CJ19" i="7"/>
  <c r="CT19" i="7"/>
  <c r="CZ19" i="7"/>
  <c r="DJ19" i="7"/>
  <c r="DU19" i="7"/>
  <c r="Z20" i="7"/>
  <c r="AK20" i="7"/>
  <c r="AV20" i="7"/>
  <c r="BA20" i="7"/>
  <c r="BL20" i="7"/>
  <c r="BV20" i="7"/>
  <c r="CB20" i="7"/>
  <c r="CL20" i="7"/>
  <c r="CW20" i="7"/>
  <c r="DB20" i="7"/>
  <c r="DM20" i="7"/>
  <c r="X21" i="7"/>
  <c r="AC21" i="7"/>
  <c r="AN21" i="7"/>
  <c r="AX21" i="7"/>
  <c r="BD21" i="7"/>
  <c r="BN21" i="7"/>
  <c r="BT21" i="7"/>
  <c r="CD21" i="7"/>
  <c r="CJ21" i="7"/>
  <c r="CT21" i="7"/>
  <c r="CZ21" i="7"/>
  <c r="DJ21" i="7"/>
  <c r="DP21" i="7"/>
  <c r="Z22" i="7"/>
  <c r="AF22" i="7"/>
  <c r="AP22" i="7"/>
  <c r="AV22" i="7"/>
  <c r="BF22" i="7"/>
  <c r="Y6" i="7"/>
  <c r="AC6" i="7"/>
  <c r="AK6" i="7"/>
  <c r="AS6" i="7"/>
  <c r="AW6" i="7"/>
  <c r="BE6" i="7"/>
  <c r="BM6" i="7"/>
  <c r="BQ6" i="7"/>
  <c r="BY6" i="7"/>
  <c r="CG6" i="7"/>
  <c r="CK6" i="7"/>
  <c r="CS6" i="7"/>
  <c r="DA6" i="7"/>
  <c r="DE6" i="7"/>
  <c r="DM6" i="7"/>
  <c r="DU6" i="7"/>
  <c r="AE19" i="7"/>
  <c r="AJ19" i="7"/>
  <c r="AT19" i="7"/>
  <c r="BE19" i="7"/>
  <c r="BJ19" i="7"/>
  <c r="BU19" i="7"/>
  <c r="CF19" i="7"/>
  <c r="CK19" i="7"/>
  <c r="CV19" i="7"/>
  <c r="DF19" i="7"/>
  <c r="DL19" i="7"/>
  <c r="DV19" i="7"/>
  <c r="AB20" i="7"/>
  <c r="AL20" i="7"/>
  <c r="AW20" i="7"/>
  <c r="BB20" i="7"/>
  <c r="BM20" i="7"/>
  <c r="BR20" i="7"/>
  <c r="CC20" i="7"/>
  <c r="CN20" i="7"/>
  <c r="CS20" i="7"/>
  <c r="DD20" i="7"/>
  <c r="DI20" i="7"/>
  <c r="DT20" i="7"/>
  <c r="Y21" i="7"/>
  <c r="AJ21" i="7"/>
  <c r="AO21" i="7"/>
  <c r="AZ21" i="7"/>
  <c r="BP21" i="7"/>
  <c r="Z6" i="7"/>
  <c r="AD6" i="7"/>
  <c r="AH6" i="7"/>
  <c r="AL6" i="7"/>
  <c r="AP6" i="7"/>
  <c r="AT6" i="7"/>
  <c r="AX6" i="7"/>
  <c r="BB6" i="7"/>
  <c r="BF6" i="7"/>
  <c r="BJ6" i="7"/>
  <c r="BN6" i="7"/>
  <c r="BR6" i="7"/>
  <c r="BV6" i="7"/>
  <c r="BZ6" i="7"/>
  <c r="CD6" i="7"/>
  <c r="CH6" i="7"/>
  <c r="CL6" i="7"/>
  <c r="CP6" i="7"/>
  <c r="CT6" i="7"/>
  <c r="CX6" i="7"/>
  <c r="DB6" i="7"/>
  <c r="DF6" i="7"/>
  <c r="DJ6" i="7"/>
  <c r="DN6" i="7"/>
  <c r="DR6" i="7"/>
  <c r="DV6" i="7"/>
  <c r="X19" i="7"/>
  <c r="AB19" i="7"/>
  <c r="AF19" i="7"/>
  <c r="AK19" i="7"/>
  <c r="AP19" i="7"/>
  <c r="AV19" i="7"/>
  <c r="BA19" i="7"/>
  <c r="BF19" i="7"/>
  <c r="BL19" i="7"/>
  <c r="BQ19" i="7"/>
  <c r="BV19" i="7"/>
  <c r="CB19" i="7"/>
  <c r="CG19" i="7"/>
  <c r="CL19" i="7"/>
  <c r="CR19" i="7"/>
  <c r="CW19" i="7"/>
  <c r="DB19" i="7"/>
  <c r="DH19" i="7"/>
  <c r="DM19" i="7"/>
  <c r="DR19" i="7"/>
  <c r="X20" i="7"/>
  <c r="AC20" i="7"/>
  <c r="AH20" i="7"/>
  <c r="AN20" i="7"/>
  <c r="AS20" i="7"/>
  <c r="AX20" i="7"/>
  <c r="BD20" i="7"/>
  <c r="BI20" i="7"/>
  <c r="BN20" i="7"/>
  <c r="BT20" i="7"/>
  <c r="BY20" i="7"/>
  <c r="CD20" i="7"/>
  <c r="CJ20" i="7"/>
  <c r="CO20" i="7"/>
  <c r="CT20" i="7"/>
  <c r="CZ20" i="7"/>
  <c r="DE20" i="7"/>
  <c r="DJ20" i="7"/>
  <c r="DP20" i="7"/>
  <c r="DU20" i="7"/>
  <c r="Z21" i="7"/>
  <c r="AF21" i="7"/>
  <c r="AK21" i="7"/>
  <c r="AP21" i="7"/>
  <c r="AV21" i="7"/>
  <c r="BA21" i="7"/>
  <c r="BF21" i="7"/>
  <c r="BL21" i="7"/>
  <c r="BQ21" i="7"/>
  <c r="BV21" i="7"/>
  <c r="CB21" i="7"/>
  <c r="CG21" i="7"/>
  <c r="CL21" i="7"/>
  <c r="CR21" i="7"/>
  <c r="CW21" i="7"/>
  <c r="DB21" i="7"/>
  <c r="DH21" i="7"/>
  <c r="DM21" i="7"/>
  <c r="DR21" i="7"/>
  <c r="X22" i="7"/>
  <c r="AC22" i="7"/>
  <c r="AH22" i="7"/>
  <c r="AN22" i="7"/>
  <c r="AS22" i="7"/>
  <c r="AX22" i="7"/>
  <c r="BD22" i="7"/>
  <c r="BI22" i="7"/>
  <c r="BN22" i="7"/>
  <c r="BT22" i="7"/>
  <c r="BY22" i="7"/>
  <c r="CD22" i="7"/>
  <c r="CJ22" i="7"/>
  <c r="CO22" i="7"/>
  <c r="CT22" i="7"/>
  <c r="CZ22" i="7"/>
  <c r="DE22" i="7"/>
  <c r="DJ22" i="7"/>
  <c r="DP22" i="7"/>
  <c r="DU22" i="7"/>
  <c r="Z23" i="7"/>
  <c r="AF23" i="7"/>
  <c r="AK23" i="7"/>
  <c r="AP23" i="7"/>
  <c r="AV23" i="7"/>
  <c r="BA23" i="7"/>
  <c r="BF23" i="7"/>
  <c r="BL23" i="7"/>
  <c r="BQ23" i="7"/>
  <c r="BV23" i="7"/>
  <c r="CB23" i="7"/>
  <c r="CG23" i="7"/>
  <c r="CL23" i="7"/>
  <c r="CR23" i="7"/>
  <c r="CW23" i="7"/>
  <c r="DB23" i="7"/>
  <c r="DH23" i="7"/>
  <c r="DM23" i="7"/>
  <c r="DR23" i="7"/>
  <c r="X24" i="7"/>
  <c r="AC24" i="7"/>
  <c r="AH24" i="7"/>
  <c r="AN24" i="7"/>
  <c r="AS24" i="7"/>
  <c r="AX24" i="7"/>
  <c r="BD24" i="7"/>
  <c r="BI24" i="7"/>
  <c r="BN24" i="7"/>
  <c r="BT24" i="7"/>
  <c r="BY24" i="7"/>
  <c r="CD24" i="7"/>
  <c r="CJ24" i="7"/>
  <c r="CO24" i="7"/>
  <c r="CT24" i="7"/>
  <c r="CZ24" i="7"/>
  <c r="DE24" i="7"/>
  <c r="DJ24" i="7"/>
  <c r="DP24" i="7"/>
  <c r="DU24" i="7"/>
  <c r="Z26" i="7"/>
  <c r="AF26" i="7"/>
  <c r="AK26" i="7"/>
  <c r="AP26" i="7"/>
  <c r="BF26" i="7"/>
  <c r="BV26" i="7"/>
  <c r="CL26" i="7"/>
  <c r="DB26" i="7"/>
  <c r="DR26" i="7"/>
  <c r="AH27" i="7"/>
  <c r="AX27" i="7"/>
  <c r="BN27" i="7"/>
  <c r="CD27" i="7"/>
  <c r="CT27" i="7"/>
  <c r="DJ27" i="7"/>
  <c r="Z29" i="7"/>
  <c r="AP29" i="7"/>
  <c r="BF29" i="7"/>
  <c r="BV29" i="7"/>
  <c r="CL29" i="7"/>
  <c r="DB29" i="7"/>
  <c r="DR29" i="7"/>
  <c r="AH30" i="7"/>
  <c r="AX30" i="7"/>
  <c r="BN30" i="7"/>
  <c r="CE30" i="7"/>
  <c r="CZ30" i="7"/>
  <c r="DV30" i="7"/>
  <c r="AQ32" i="7"/>
  <c r="BL32" i="7"/>
  <c r="CH32" i="7"/>
  <c r="DC32" i="7"/>
  <c r="X33" i="7"/>
  <c r="AT33" i="7"/>
  <c r="BO33" i="7"/>
  <c r="CJ33" i="7"/>
  <c r="DF33" i="7"/>
  <c r="AA34" i="7"/>
  <c r="AV34" i="7"/>
  <c r="BR34" i="7"/>
  <c r="CM34" i="7"/>
  <c r="AV35" i="7"/>
  <c r="DH35" i="7"/>
  <c r="BT36" i="7"/>
  <c r="AG37" i="7"/>
  <c r="AJ39" i="7"/>
  <c r="DU41" i="7"/>
  <c r="DQ41" i="7"/>
  <c r="DM41" i="7"/>
  <c r="DI41" i="7"/>
  <c r="DE41" i="7"/>
  <c r="DA41" i="7"/>
  <c r="CW41" i="7"/>
  <c r="CS41" i="7"/>
  <c r="CO41" i="7"/>
  <c r="CK41" i="7"/>
  <c r="CG41" i="7"/>
  <c r="CC41" i="7"/>
  <c r="BY41" i="7"/>
  <c r="BU41" i="7"/>
  <c r="BQ41" i="7"/>
  <c r="BM41" i="7"/>
  <c r="BI41" i="7"/>
  <c r="BE41" i="7"/>
  <c r="BA41" i="7"/>
  <c r="AW41" i="7"/>
  <c r="AS41" i="7"/>
  <c r="AO41" i="7"/>
  <c r="AK41" i="7"/>
  <c r="AG41" i="7"/>
  <c r="AC41" i="7"/>
  <c r="Y41" i="7"/>
  <c r="DU40" i="7"/>
  <c r="DQ40" i="7"/>
  <c r="DM40" i="7"/>
  <c r="DI40" i="7"/>
  <c r="DE40" i="7"/>
  <c r="DA40" i="7"/>
  <c r="CW40" i="7"/>
  <c r="CS40" i="7"/>
  <c r="CO40" i="7"/>
  <c r="CK40" i="7"/>
  <c r="CG40" i="7"/>
  <c r="CC40" i="7"/>
  <c r="BY40" i="7"/>
  <c r="BU40" i="7"/>
  <c r="BQ40" i="7"/>
  <c r="BM40" i="7"/>
  <c r="BI40" i="7"/>
  <c r="BE40" i="7"/>
  <c r="BA40" i="7"/>
  <c r="AW40" i="7"/>
  <c r="AS40" i="7"/>
  <c r="AO40" i="7"/>
  <c r="AK40" i="7"/>
  <c r="AG40" i="7"/>
  <c r="AC40" i="7"/>
  <c r="Y40" i="7"/>
  <c r="DU39" i="7"/>
  <c r="DQ39" i="7"/>
  <c r="DM39" i="7"/>
  <c r="DI39" i="7"/>
  <c r="DE39" i="7"/>
  <c r="DA39" i="7"/>
  <c r="CW39" i="7"/>
  <c r="CS39" i="7"/>
  <c r="CO39" i="7"/>
  <c r="CK39" i="7"/>
  <c r="CG39" i="7"/>
  <c r="CC39" i="7"/>
  <c r="BY39" i="7"/>
  <c r="BU39" i="7"/>
  <c r="BQ39" i="7"/>
  <c r="BM39" i="7"/>
  <c r="BI39" i="7"/>
  <c r="BE39" i="7"/>
  <c r="BA39" i="7"/>
  <c r="AW39" i="7"/>
  <c r="AS39" i="7"/>
  <c r="AO39" i="7"/>
  <c r="AK39" i="7"/>
  <c r="AG39" i="7"/>
  <c r="AC39" i="7"/>
  <c r="Y39" i="7"/>
  <c r="DU38" i="7"/>
  <c r="DQ38" i="7"/>
  <c r="DM38" i="7"/>
  <c r="DI38" i="7"/>
  <c r="DE38" i="7"/>
  <c r="DA38" i="7"/>
  <c r="CW38" i="7"/>
  <c r="DW41" i="7"/>
  <c r="DS41" i="7"/>
  <c r="DO41" i="7"/>
  <c r="DK41" i="7"/>
  <c r="DG41" i="7"/>
  <c r="DC41" i="7"/>
  <c r="CY41" i="7"/>
  <c r="CU41" i="7"/>
  <c r="CQ41" i="7"/>
  <c r="CM41" i="7"/>
  <c r="CI41" i="7"/>
  <c r="CE41" i="7"/>
  <c r="CA41" i="7"/>
  <c r="BW41" i="7"/>
  <c r="BS41" i="7"/>
  <c r="BO41" i="7"/>
  <c r="BK41" i="7"/>
  <c r="BG41" i="7"/>
  <c r="BC41" i="7"/>
  <c r="AY41" i="7"/>
  <c r="AU41" i="7"/>
  <c r="AQ41" i="7"/>
  <c r="AM41" i="7"/>
  <c r="AI41" i="7"/>
  <c r="AE41" i="7"/>
  <c r="AA41" i="7"/>
  <c r="DW40" i="7"/>
  <c r="DS40" i="7"/>
  <c r="DO40" i="7"/>
  <c r="DK40" i="7"/>
  <c r="DG40" i="7"/>
  <c r="DC40" i="7"/>
  <c r="CY40" i="7"/>
  <c r="CU40" i="7"/>
  <c r="CQ40" i="7"/>
  <c r="CM40" i="7"/>
  <c r="CI40" i="7"/>
  <c r="CE40" i="7"/>
  <c r="CA40" i="7"/>
  <c r="BW40" i="7"/>
  <c r="BS40" i="7"/>
  <c r="BO40" i="7"/>
  <c r="BK40" i="7"/>
  <c r="BG40" i="7"/>
  <c r="BC40" i="7"/>
  <c r="AY40" i="7"/>
  <c r="AU40" i="7"/>
  <c r="AQ40" i="7"/>
  <c r="AM40" i="7"/>
  <c r="AI40" i="7"/>
  <c r="AE40" i="7"/>
  <c r="AA40" i="7"/>
  <c r="DW39" i="7"/>
  <c r="DS39" i="7"/>
  <c r="DO39" i="7"/>
  <c r="DK39" i="7"/>
  <c r="DG39" i="7"/>
  <c r="DC39" i="7"/>
  <c r="CY39" i="7"/>
  <c r="CU39" i="7"/>
  <c r="CQ39" i="7"/>
  <c r="CM39" i="7"/>
  <c r="CI39" i="7"/>
  <c r="CE39" i="7"/>
  <c r="CA39" i="7"/>
  <c r="BW39" i="7"/>
  <c r="BS39" i="7"/>
  <c r="BO39" i="7"/>
  <c r="BK39" i="7"/>
  <c r="BG39" i="7"/>
  <c r="BC39" i="7"/>
  <c r="AY39" i="7"/>
  <c r="AU39" i="7"/>
  <c r="AQ39" i="7"/>
  <c r="AM39" i="7"/>
  <c r="AI39" i="7"/>
  <c r="AE39" i="7"/>
  <c r="AA39" i="7"/>
  <c r="DW38" i="7"/>
  <c r="DS38" i="7"/>
  <c r="DO38" i="7"/>
  <c r="DK38" i="7"/>
  <c r="DG38" i="7"/>
  <c r="DC38" i="7"/>
  <c r="CY38" i="7"/>
  <c r="O12" i="5"/>
  <c r="S13" i="5"/>
  <c r="N12" i="5"/>
  <c r="R12" i="5"/>
  <c r="V12" i="5"/>
  <c r="AD12" i="5"/>
  <c r="AH12" i="5"/>
  <c r="AI13" i="5"/>
  <c r="S12" i="5"/>
  <c r="W12" i="5"/>
  <c r="AI12" i="5"/>
  <c r="Y13" i="5"/>
  <c r="X27" i="5"/>
  <c r="H12" i="5"/>
  <c r="X12" i="5"/>
  <c r="J27" i="5"/>
  <c r="N27" i="5"/>
  <c r="R27" i="5"/>
  <c r="V27" i="5"/>
  <c r="Z27" i="5"/>
  <c r="AD27" i="5"/>
  <c r="AH27" i="5"/>
  <c r="R13" i="5"/>
  <c r="Z13" i="5"/>
  <c r="K12" i="5"/>
  <c r="P12" i="5"/>
  <c r="AA12" i="5"/>
  <c r="AF12" i="5"/>
  <c r="O27" i="5"/>
  <c r="T27" i="5"/>
  <c r="AE27" i="5"/>
  <c r="AJ27" i="5"/>
  <c r="L12" i="5"/>
  <c r="AB12" i="5"/>
  <c r="U13" i="5"/>
  <c r="K27" i="5"/>
  <c r="P27" i="5"/>
  <c r="AA27" i="5"/>
  <c r="AF27" i="5"/>
  <c r="Q13" i="5"/>
  <c r="V13" i="5"/>
  <c r="AG13" i="5"/>
  <c r="L27" i="5"/>
  <c r="W27" i="5"/>
  <c r="AB27" i="5"/>
  <c r="O17" i="4"/>
  <c r="S17" i="4"/>
  <c r="W17" i="4"/>
  <c r="AA17" i="4"/>
  <c r="AE17" i="4"/>
  <c r="AI17" i="4"/>
  <c r="L17" i="4"/>
  <c r="P17" i="4"/>
  <c r="T17" i="4"/>
  <c r="X17" i="4"/>
  <c r="AB17" i="4"/>
  <c r="AF17" i="4"/>
  <c r="AH9" i="6"/>
  <c r="AD5" i="2"/>
  <c r="AG9" i="6"/>
  <c r="AC5" i="2"/>
  <c r="AG9" i="11"/>
  <c r="AC6" i="2"/>
  <c r="U10" i="6"/>
  <c r="L29" i="2"/>
  <c r="D18" i="2"/>
  <c r="U17" i="2"/>
  <c r="AB18" i="2"/>
  <c r="M17" i="2"/>
  <c r="P13" i="2"/>
  <c r="K17" i="2"/>
  <c r="K18" i="2"/>
  <c r="O17" i="2"/>
  <c r="Z10" i="6"/>
  <c r="Q29" i="2"/>
  <c r="AA17" i="2"/>
  <c r="X18" i="2"/>
  <c r="AE27" i="10"/>
  <c r="J27" i="10"/>
  <c r="F17" i="2"/>
  <c r="T11" i="2"/>
  <c r="F9" i="2"/>
  <c r="P20" i="10"/>
  <c r="V18" i="2"/>
  <c r="L9" i="2"/>
  <c r="K13" i="2"/>
  <c r="K19" i="2"/>
  <c r="X27" i="10"/>
  <c r="S18" i="2"/>
  <c r="W13" i="10"/>
  <c r="V17" i="2"/>
  <c r="O19" i="2"/>
  <c r="W19" i="2"/>
  <c r="K9" i="6"/>
  <c r="G5" i="2"/>
  <c r="N18" i="2"/>
  <c r="I9" i="6"/>
  <c r="E5" i="2"/>
  <c r="M18" i="2"/>
  <c r="W27" i="10"/>
  <c r="R17" i="2"/>
  <c r="R19" i="2"/>
  <c r="F5" i="2"/>
  <c r="J9" i="6"/>
  <c r="X20" i="10"/>
  <c r="T9" i="2"/>
  <c r="W3" i="11"/>
  <c r="W7" i="10"/>
  <c r="S17" i="2"/>
  <c r="S13" i="2"/>
  <c r="S19" i="2"/>
  <c r="Y18" i="2"/>
  <c r="I18" i="2"/>
  <c r="N17" i="2"/>
  <c r="N19" i="2"/>
  <c r="R5" i="11"/>
  <c r="R9" i="11"/>
  <c r="E18" i="2"/>
  <c r="J18" i="2"/>
  <c r="J5" i="2"/>
  <c r="N9" i="6"/>
  <c r="X7" i="10"/>
  <c r="T13" i="2"/>
  <c r="X3" i="11"/>
  <c r="T17" i="2"/>
  <c r="U18" i="2"/>
  <c r="V9" i="6"/>
  <c r="R5" i="2"/>
  <c r="L27" i="10"/>
  <c r="J17" i="2"/>
  <c r="J19" i="2"/>
  <c r="D17" i="2"/>
  <c r="H9" i="2"/>
  <c r="X17" i="2"/>
  <c r="M19" i="2"/>
  <c r="Y19" i="2"/>
  <c r="H18" i="2"/>
  <c r="E17" i="2"/>
  <c r="E19" i="2"/>
  <c r="Z18" i="2"/>
  <c r="R18" i="2"/>
  <c r="F18" i="2"/>
  <c r="AJ21" i="9"/>
  <c r="AJ4" i="11"/>
  <c r="AJ5" i="11"/>
  <c r="AJ4" i="6"/>
  <c r="AJ5" i="6"/>
  <c r="P18" i="2"/>
  <c r="Q18" i="2"/>
  <c r="AD4" i="11"/>
  <c r="AD5" i="11"/>
  <c r="AD9" i="11"/>
  <c r="N5" i="11"/>
  <c r="J6" i="2"/>
  <c r="H13" i="2"/>
  <c r="L13" i="10"/>
  <c r="M9" i="11"/>
  <c r="I6" i="2"/>
  <c r="R6" i="2"/>
  <c r="V9" i="11"/>
  <c r="H9" i="11"/>
  <c r="Z19" i="2"/>
  <c r="V6" i="2"/>
  <c r="Z9" i="11"/>
  <c r="M9" i="6"/>
  <c r="I5" i="2"/>
  <c r="G19" i="2"/>
  <c r="U6" i="2"/>
  <c r="Y9" i="11"/>
  <c r="Q19" i="2"/>
  <c r="U5" i="2"/>
  <c r="Y9" i="6"/>
  <c r="AF21" i="9"/>
  <c r="AF4" i="11"/>
  <c r="AF5" i="11"/>
  <c r="AF4" i="6"/>
  <c r="AF5" i="6"/>
  <c r="P21" i="9"/>
  <c r="P4" i="11"/>
  <c r="P5" i="11"/>
  <c r="P4" i="6"/>
  <c r="P5" i="6"/>
  <c r="L5" i="2"/>
  <c r="AA4" i="6"/>
  <c r="AA5" i="6"/>
  <c r="AA21" i="9"/>
  <c r="AA4" i="11"/>
  <c r="AA5" i="11"/>
  <c r="AB21" i="9"/>
  <c r="AB4" i="11"/>
  <c r="AB5" i="11"/>
  <c r="AB4" i="6"/>
  <c r="AB5" i="6"/>
  <c r="L21" i="9"/>
  <c r="L4" i="11"/>
  <c r="L5" i="11"/>
  <c r="L4" i="6"/>
  <c r="L5" i="6"/>
  <c r="W4" i="6"/>
  <c r="W5" i="6"/>
  <c r="W21" i="9"/>
  <c r="W4" i="11"/>
  <c r="W5" i="11"/>
  <c r="D15" i="2"/>
  <c r="D5" i="2"/>
  <c r="H9" i="6"/>
  <c r="AB17" i="2"/>
  <c r="AB19" i="2"/>
  <c r="L17" i="2"/>
  <c r="F19" i="2"/>
  <c r="AD9" i="6"/>
  <c r="Z5" i="2"/>
  <c r="Y6" i="2"/>
  <c r="AC9" i="11"/>
  <c r="R9" i="6"/>
  <c r="N5" i="2"/>
  <c r="M6" i="2"/>
  <c r="Q9" i="11"/>
  <c r="T21" i="9"/>
  <c r="T4" i="11"/>
  <c r="T5" i="11"/>
  <c r="T4" i="6"/>
  <c r="T5" i="6"/>
  <c r="AE4" i="6"/>
  <c r="AE5" i="6"/>
  <c r="AE21" i="9"/>
  <c r="AE4" i="11"/>
  <c r="AE5" i="11"/>
  <c r="O4" i="6"/>
  <c r="O5" i="6"/>
  <c r="K5" i="2"/>
  <c r="O21" i="9"/>
  <c r="O4" i="11"/>
  <c r="O5" i="11"/>
  <c r="X21" i="9"/>
  <c r="X4" i="11"/>
  <c r="X5" i="11"/>
  <c r="X4" i="6"/>
  <c r="X5" i="6"/>
  <c r="AI4" i="6"/>
  <c r="AI5" i="6"/>
  <c r="AI21" i="9"/>
  <c r="AI4" i="11"/>
  <c r="AI5" i="11"/>
  <c r="S4" i="6"/>
  <c r="S5" i="6"/>
  <c r="S21" i="9"/>
  <c r="S4" i="11"/>
  <c r="S5" i="11"/>
  <c r="P17" i="2"/>
  <c r="P19" i="2"/>
  <c r="V19" i="2"/>
  <c r="U9" i="11"/>
  <c r="Q6" i="2"/>
  <c r="U19" i="2"/>
  <c r="AC9" i="6"/>
  <c r="Y5" i="2"/>
  <c r="AA19" i="2"/>
  <c r="AH9" i="11"/>
  <c r="H17" i="2"/>
  <c r="Q9" i="6"/>
  <c r="M5" i="2"/>
  <c r="X19" i="2"/>
  <c r="B38" i="8"/>
  <c r="B41" i="8"/>
  <c r="B44" i="8"/>
  <c r="B45" i="8"/>
  <c r="AH10" i="11"/>
  <c r="Y64" i="2"/>
  <c r="AD24" i="2"/>
  <c r="AG10" i="6"/>
  <c r="X29" i="2"/>
  <c r="AC23" i="2"/>
  <c r="Z6" i="2"/>
  <c r="AI9" i="6"/>
  <c r="AE5" i="2"/>
  <c r="AJ9" i="11"/>
  <c r="AF6" i="2"/>
  <c r="AI9" i="11"/>
  <c r="AE6" i="2"/>
  <c r="AJ9" i="6"/>
  <c r="AF5" i="2"/>
  <c r="AG10" i="11"/>
  <c r="X64" i="2"/>
  <c r="AC24" i="2"/>
  <c r="AH10" i="6"/>
  <c r="Y29" i="2"/>
  <c r="AD23" i="2"/>
  <c r="N6" i="2"/>
  <c r="D19" i="2"/>
  <c r="L19" i="2"/>
  <c r="T19" i="2"/>
  <c r="H19" i="2"/>
  <c r="N9" i="11"/>
  <c r="N10" i="11"/>
  <c r="E64" i="2"/>
  <c r="R23" i="2"/>
  <c r="V10" i="6"/>
  <c r="M29" i="2"/>
  <c r="J23" i="2"/>
  <c r="N10" i="6"/>
  <c r="E29" i="2"/>
  <c r="J10" i="6"/>
  <c r="F23" i="2"/>
  <c r="K10" i="6"/>
  <c r="G23" i="2"/>
  <c r="E23" i="2"/>
  <c r="I10" i="6"/>
  <c r="M23" i="2"/>
  <c r="Q10" i="6"/>
  <c r="H29" i="2"/>
  <c r="O9" i="6"/>
  <c r="N23" i="2"/>
  <c r="R10" i="6"/>
  <c r="I29" i="2"/>
  <c r="W6" i="2"/>
  <c r="AA9" i="11"/>
  <c r="U10" i="11"/>
  <c r="L64" i="2"/>
  <c r="Q24" i="2"/>
  <c r="AA6" i="2"/>
  <c r="AE9" i="11"/>
  <c r="AD10" i="11"/>
  <c r="U64" i="2"/>
  <c r="Z24" i="2"/>
  <c r="L9" i="11"/>
  <c r="H6" i="2"/>
  <c r="W5" i="2"/>
  <c r="AA9" i="6"/>
  <c r="M10" i="6"/>
  <c r="D29" i="2"/>
  <c r="I23" i="2"/>
  <c r="Y23" i="2"/>
  <c r="AC10" i="6"/>
  <c r="T29" i="2"/>
  <c r="O5" i="2"/>
  <c r="S9" i="6"/>
  <c r="X9" i="11"/>
  <c r="T6" i="2"/>
  <c r="AA5" i="2"/>
  <c r="AE9" i="6"/>
  <c r="Z23" i="2"/>
  <c r="AD10" i="6"/>
  <c r="U29" i="2"/>
  <c r="H10" i="6"/>
  <c r="D23" i="2"/>
  <c r="W9" i="11"/>
  <c r="S6" i="2"/>
  <c r="AB9" i="6"/>
  <c r="X5" i="2"/>
  <c r="P9" i="6"/>
  <c r="U23" i="2"/>
  <c r="Y10" i="6"/>
  <c r="P29" i="2"/>
  <c r="D24" i="2"/>
  <c r="H10" i="11"/>
  <c r="M10" i="11"/>
  <c r="D64" i="2"/>
  <c r="I24" i="2"/>
  <c r="T9" i="11"/>
  <c r="P6" i="2"/>
  <c r="L9" i="6"/>
  <c r="H5" i="2"/>
  <c r="AF9" i="6"/>
  <c r="AB5" i="2"/>
  <c r="O6" i="2"/>
  <c r="S9" i="11"/>
  <c r="T5" i="2"/>
  <c r="X9" i="6"/>
  <c r="Q10" i="11"/>
  <c r="H64" i="2"/>
  <c r="M24" i="2"/>
  <c r="AF9" i="11"/>
  <c r="AB6" i="2"/>
  <c r="Y10" i="11"/>
  <c r="P64" i="2"/>
  <c r="U24" i="2"/>
  <c r="R10" i="11"/>
  <c r="I64" i="2"/>
  <c r="N24" i="2"/>
  <c r="K6" i="2"/>
  <c r="O9" i="11"/>
  <c r="T9" i="6"/>
  <c r="P5" i="2"/>
  <c r="AC10" i="11"/>
  <c r="T64" i="2"/>
  <c r="Y24" i="2"/>
  <c r="W9" i="6"/>
  <c r="S5" i="2"/>
  <c r="AB9" i="11"/>
  <c r="X6" i="2"/>
  <c r="P9" i="11"/>
  <c r="L6" i="2"/>
  <c r="Z10" i="11"/>
  <c r="Q64" i="2"/>
  <c r="V24" i="2"/>
  <c r="V10" i="11"/>
  <c r="M64" i="2"/>
  <c r="R24" i="2"/>
  <c r="B72" i="8"/>
  <c r="B48" i="8"/>
  <c r="B51" i="8"/>
  <c r="B54" i="8"/>
  <c r="B57" i="8"/>
  <c r="B60" i="8"/>
  <c r="B63" i="8"/>
  <c r="B66" i="8"/>
  <c r="B69" i="8"/>
  <c r="AJ10" i="11"/>
  <c r="AA64" i="2"/>
  <c r="AF24" i="2"/>
  <c r="AI10" i="11"/>
  <c r="Z64" i="2"/>
  <c r="AE24" i="2"/>
  <c r="AI10" i="6"/>
  <c r="Z29" i="2"/>
  <c r="AE23" i="2"/>
  <c r="AJ10" i="6"/>
  <c r="AA29" i="2"/>
  <c r="AF23" i="2"/>
  <c r="J24" i="2"/>
  <c r="O23" i="2"/>
  <c r="S10" i="6"/>
  <c r="J29" i="2"/>
  <c r="W24" i="2"/>
  <c r="AA10" i="11"/>
  <c r="R64" i="2"/>
  <c r="L24" i="2"/>
  <c r="P10" i="11"/>
  <c r="G64" i="2"/>
  <c r="P23" i="2"/>
  <c r="T10" i="6"/>
  <c r="K29" i="2"/>
  <c r="AB24" i="2"/>
  <c r="AF10" i="11"/>
  <c r="W64" i="2"/>
  <c r="H23" i="2"/>
  <c r="L10" i="6"/>
  <c r="C29" i="2"/>
  <c r="H24" i="2"/>
  <c r="L10" i="11"/>
  <c r="C64" i="2"/>
  <c r="K24" i="2"/>
  <c r="O10" i="11"/>
  <c r="F64" i="2"/>
  <c r="O24" i="2"/>
  <c r="S10" i="11"/>
  <c r="J64" i="2"/>
  <c r="L23" i="2"/>
  <c r="P10" i="6"/>
  <c r="G29" i="2"/>
  <c r="W23" i="2"/>
  <c r="AA10" i="6"/>
  <c r="R29" i="2"/>
  <c r="T23" i="2"/>
  <c r="X10" i="6"/>
  <c r="O29" i="2"/>
  <c r="AA23" i="2"/>
  <c r="AE10" i="6"/>
  <c r="V29" i="2"/>
  <c r="AA24" i="2"/>
  <c r="AE10" i="11"/>
  <c r="V64" i="2"/>
  <c r="O10" i="6"/>
  <c r="F29" i="2"/>
  <c r="K23" i="2"/>
  <c r="S23" i="2"/>
  <c r="W10" i="6"/>
  <c r="N29" i="2"/>
  <c r="X23" i="2"/>
  <c r="AB10" i="6"/>
  <c r="S29" i="2"/>
  <c r="X24" i="2"/>
  <c r="AB10" i="11"/>
  <c r="S64" i="2"/>
  <c r="AB23" i="2"/>
  <c r="AF10" i="6"/>
  <c r="W29" i="2"/>
  <c r="P24" i="2"/>
  <c r="T10" i="11"/>
  <c r="K64" i="2"/>
  <c r="S24" i="2"/>
  <c r="W10" i="11"/>
  <c r="N64" i="2"/>
  <c r="T24" i="2"/>
  <c r="X10" i="11"/>
  <c r="O64" i="2"/>
  <c r="H51" i="5"/>
  <c r="H37" i="5"/>
  <c r="H41" i="10"/>
  <c r="H60" i="10"/>
  <c r="J41" i="5"/>
  <c r="H51" i="10"/>
  <c r="H37" i="10"/>
  <c r="I51" i="5"/>
  <c r="I37" i="5"/>
  <c r="H59" i="10"/>
  <c r="I41" i="10"/>
  <c r="H57" i="10"/>
  <c r="I60" i="10"/>
  <c r="I59" i="10"/>
  <c r="I51" i="10"/>
  <c r="I37" i="10"/>
  <c r="I57" i="10"/>
  <c r="J41" i="10"/>
  <c r="J59" i="5"/>
  <c r="K41" i="5"/>
  <c r="J60" i="5"/>
  <c r="J57" i="5"/>
  <c r="J51" i="5"/>
  <c r="J37" i="5"/>
  <c r="K57" i="5"/>
  <c r="K51" i="5"/>
  <c r="K37" i="5"/>
  <c r="K59" i="5"/>
  <c r="L41" i="5"/>
  <c r="K60" i="5"/>
  <c r="J60" i="10"/>
  <c r="K41" i="10"/>
  <c r="J57" i="10"/>
  <c r="J59" i="10"/>
  <c r="J51" i="10"/>
  <c r="J37" i="10"/>
  <c r="L57" i="5"/>
  <c r="L59" i="5"/>
  <c r="L51" i="5"/>
  <c r="L37" i="5"/>
  <c r="M41" i="5"/>
  <c r="L60" i="5"/>
  <c r="K57" i="10"/>
  <c r="K60" i="10"/>
  <c r="K59" i="10"/>
  <c r="K51" i="10"/>
  <c r="K37" i="10"/>
  <c r="L41" i="10"/>
  <c r="M57" i="5"/>
  <c r="M60" i="5"/>
  <c r="M59" i="5"/>
  <c r="M51" i="5"/>
  <c r="M37" i="5"/>
  <c r="N41" i="5"/>
  <c r="L57" i="10"/>
  <c r="L60" i="10"/>
  <c r="L51" i="10"/>
  <c r="L37" i="10"/>
  <c r="M41" i="10"/>
  <c r="L59" i="10"/>
  <c r="M57" i="10"/>
  <c r="M59" i="10"/>
  <c r="M51" i="10"/>
  <c r="M37" i="10"/>
  <c r="M60" i="10"/>
  <c r="N41" i="10"/>
  <c r="N60" i="5"/>
  <c r="O41" i="5"/>
  <c r="N51" i="5"/>
  <c r="N37" i="5"/>
  <c r="N59" i="5"/>
  <c r="N57" i="5"/>
  <c r="O57" i="5"/>
  <c r="O59" i="5"/>
  <c r="P41" i="5"/>
  <c r="O60" i="5"/>
  <c r="O51" i="5"/>
  <c r="O37" i="5"/>
  <c r="N60" i="10"/>
  <c r="N51" i="10"/>
  <c r="N37" i="10"/>
  <c r="N59" i="10"/>
  <c r="N57" i="10"/>
  <c r="O41" i="10"/>
  <c r="P60" i="5"/>
  <c r="P51" i="5"/>
  <c r="P37" i="5"/>
  <c r="P59" i="5"/>
  <c r="Q41" i="5"/>
  <c r="P57" i="5"/>
  <c r="O51" i="10"/>
  <c r="O37" i="10"/>
  <c r="O60" i="10"/>
  <c r="O57" i="10"/>
  <c r="O59" i="10"/>
  <c r="P41" i="10"/>
  <c r="Q57" i="5"/>
  <c r="Q51" i="5"/>
  <c r="Q37" i="5"/>
  <c r="Q60" i="5"/>
  <c r="Q59" i="5"/>
  <c r="R41" i="5"/>
  <c r="P59" i="10"/>
  <c r="P57" i="10"/>
  <c r="Q41" i="10"/>
  <c r="P60" i="10"/>
  <c r="P51" i="10"/>
  <c r="P37" i="10"/>
  <c r="Q60" i="10"/>
  <c r="Q59" i="10"/>
  <c r="Q57" i="10"/>
  <c r="Q51" i="10"/>
  <c r="Q37" i="10"/>
  <c r="R41" i="10"/>
  <c r="R60" i="5"/>
  <c r="S41" i="5"/>
  <c r="R57" i="5"/>
  <c r="R59" i="5"/>
  <c r="R51" i="5"/>
  <c r="R37" i="5"/>
  <c r="S57" i="5"/>
  <c r="S51" i="5"/>
  <c r="S37" i="5"/>
  <c r="T41" i="5"/>
  <c r="S59" i="5"/>
  <c r="S60" i="5"/>
  <c r="R57" i="10"/>
  <c r="R51" i="10"/>
  <c r="R37" i="10"/>
  <c r="R60" i="10"/>
  <c r="R59" i="10"/>
  <c r="S41" i="10"/>
  <c r="T59" i="5"/>
  <c r="T57" i="5"/>
  <c r="T51" i="5"/>
  <c r="T37" i="5"/>
  <c r="U41" i="5"/>
  <c r="T60" i="5"/>
  <c r="S59" i="10"/>
  <c r="S60" i="10"/>
  <c r="S57" i="10"/>
  <c r="S51" i="10"/>
  <c r="S37" i="10"/>
  <c r="T41" i="10"/>
  <c r="U57" i="5"/>
  <c r="U60" i="5"/>
  <c r="U59" i="5"/>
  <c r="U51" i="5"/>
  <c r="U37" i="5"/>
  <c r="V41" i="5"/>
  <c r="T51" i="10"/>
  <c r="T37" i="10"/>
  <c r="T59" i="10"/>
  <c r="T60" i="10"/>
  <c r="U41" i="10"/>
  <c r="T57" i="10"/>
  <c r="U57" i="10"/>
  <c r="U51" i="10"/>
  <c r="U37" i="10"/>
  <c r="U59" i="10"/>
  <c r="U60" i="10"/>
  <c r="V41" i="10"/>
  <c r="V60" i="5"/>
  <c r="W41" i="5"/>
  <c r="V51" i="5"/>
  <c r="V37" i="5"/>
  <c r="V57" i="5"/>
  <c r="V59" i="5"/>
  <c r="W57" i="5"/>
  <c r="W59" i="5"/>
  <c r="X41" i="5"/>
  <c r="W51" i="5"/>
  <c r="W37" i="5"/>
  <c r="W60" i="5"/>
  <c r="V60" i="10"/>
  <c r="V51" i="10"/>
  <c r="V37" i="10"/>
  <c r="V59" i="10"/>
  <c r="V57" i="10"/>
  <c r="W41" i="10"/>
  <c r="X60" i="5"/>
  <c r="X51" i="5"/>
  <c r="X37" i="5"/>
  <c r="X57" i="5"/>
  <c r="Y41" i="5"/>
  <c r="X59" i="5"/>
  <c r="W60" i="10"/>
  <c r="W59" i="10"/>
  <c r="W57" i="10"/>
  <c r="W51" i="10"/>
  <c r="W37" i="10"/>
  <c r="X41" i="10"/>
  <c r="Y60" i="5"/>
  <c r="Y59" i="5"/>
  <c r="Y51" i="5"/>
  <c r="Y37" i="5"/>
  <c r="Y57" i="5"/>
  <c r="Z41" i="5"/>
  <c r="X57" i="10"/>
  <c r="X59" i="10"/>
  <c r="X51" i="10"/>
  <c r="X37" i="10"/>
  <c r="Y41" i="10"/>
  <c r="X60" i="10"/>
  <c r="Y59" i="10"/>
  <c r="Y60" i="10"/>
  <c r="Y57" i="10"/>
  <c r="Y51" i="10"/>
  <c r="Y37" i="10"/>
  <c r="Z41" i="10"/>
  <c r="Z59" i="5"/>
  <c r="AA41" i="5"/>
  <c r="Z51" i="5"/>
  <c r="Z37" i="5"/>
  <c r="Z60" i="5"/>
  <c r="Z57" i="5"/>
  <c r="AA57" i="5"/>
  <c r="AA59" i="5"/>
  <c r="AB41" i="5"/>
  <c r="AA51" i="5"/>
  <c r="AA37" i="5"/>
  <c r="AA60" i="5"/>
  <c r="Z60" i="10"/>
  <c r="Z59" i="10"/>
  <c r="Z57" i="10"/>
  <c r="Z51" i="10"/>
  <c r="Z37" i="10"/>
  <c r="AA41" i="10"/>
  <c r="AB60" i="5"/>
  <c r="AB51" i="5"/>
  <c r="AB37" i="5"/>
  <c r="AB59" i="5"/>
  <c r="AB57" i="5"/>
  <c r="AC41" i="5"/>
  <c r="AA57" i="10"/>
  <c r="AA59" i="10"/>
  <c r="AA51" i="10"/>
  <c r="AA37" i="10"/>
  <c r="AA60" i="10"/>
  <c r="AB41" i="10"/>
  <c r="AB60" i="10"/>
  <c r="AB51" i="10"/>
  <c r="AB37" i="10"/>
  <c r="AB59" i="10"/>
  <c r="AC41" i="10"/>
  <c r="AB57" i="10"/>
  <c r="AC57" i="5"/>
  <c r="AC60" i="5"/>
  <c r="AC59" i="5"/>
  <c r="AC51" i="5"/>
  <c r="AC37" i="5"/>
  <c r="AD41" i="5"/>
  <c r="AC51" i="10"/>
  <c r="AC37" i="10"/>
  <c r="AC60" i="10"/>
  <c r="AC59" i="10"/>
  <c r="AC57" i="10"/>
  <c r="AD41" i="10"/>
  <c r="AD57" i="5"/>
  <c r="AE41" i="5"/>
  <c r="AD59" i="5"/>
  <c r="AD51" i="5"/>
  <c r="AD37" i="5"/>
  <c r="AD60" i="5"/>
  <c r="AE60" i="5"/>
  <c r="AE57" i="5"/>
  <c r="AF41" i="5"/>
  <c r="AE59" i="5"/>
  <c r="AE51" i="5"/>
  <c r="AE37" i="5"/>
  <c r="AD60" i="10"/>
  <c r="AD59" i="10"/>
  <c r="AD57" i="10"/>
  <c r="AD51" i="10"/>
  <c r="AD37" i="10"/>
  <c r="AE41" i="10"/>
  <c r="AF60" i="5"/>
  <c r="AG41" i="5"/>
  <c r="AF59" i="5"/>
  <c r="AF51" i="5"/>
  <c r="AF37" i="5"/>
  <c r="AF57" i="5"/>
  <c r="AE57" i="10"/>
  <c r="AE51" i="10"/>
  <c r="AE37" i="10"/>
  <c r="AE60" i="10"/>
  <c r="AE59" i="10"/>
  <c r="AF41" i="10"/>
  <c r="AG60" i="5"/>
  <c r="AG57" i="5"/>
  <c r="AG51" i="5"/>
  <c r="AG37" i="5"/>
  <c r="AG59" i="5"/>
  <c r="AH41" i="5"/>
  <c r="AF59" i="10"/>
  <c r="AF57" i="10"/>
  <c r="AF51" i="10"/>
  <c r="AF37" i="10"/>
  <c r="AF60" i="10"/>
  <c r="AG41" i="10"/>
  <c r="AG60" i="10"/>
  <c r="AG57" i="10"/>
  <c r="AG59" i="10"/>
  <c r="AG51" i="10"/>
  <c r="AG37" i="10"/>
  <c r="AH41" i="10"/>
  <c r="AH57" i="5"/>
  <c r="AH51" i="5"/>
  <c r="AH37" i="5"/>
  <c r="AH60" i="5"/>
  <c r="AH59" i="5"/>
  <c r="AI41" i="5"/>
  <c r="AI51" i="5"/>
  <c r="AI37" i="5"/>
  <c r="AJ41" i="5"/>
  <c r="AI60" i="5"/>
  <c r="AI57" i="5"/>
  <c r="AI59" i="5"/>
  <c r="AH60" i="10"/>
  <c r="AH59" i="10"/>
  <c r="AH51" i="10"/>
  <c r="AH37" i="10"/>
  <c r="AH57" i="10"/>
  <c r="AI41" i="10"/>
  <c r="AJ59" i="5"/>
  <c r="AJ51" i="5"/>
  <c r="AJ37" i="5"/>
  <c r="AJ60" i="5"/>
  <c r="AJ57" i="5"/>
  <c r="AI60" i="10"/>
  <c r="AI59" i="10"/>
  <c r="AI51" i="10"/>
  <c r="AI37" i="10"/>
  <c r="AI57" i="10"/>
  <c r="AJ41" i="10"/>
  <c r="AJ57" i="10"/>
  <c r="AJ60" i="10"/>
  <c r="AJ59" i="10"/>
  <c r="AJ51" i="10"/>
  <c r="AJ3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0200-000001000000}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8" authorId="0" shapeId="0" xr:uid="{00000000-0006-0000-0200-000002000000}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7" authorId="0" shapeId="0" xr:uid="{00000000-0006-0000-0200-000003000000}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8" authorId="0" shapeId="0" xr:uid="{00000000-0006-0000-0200-000004000000}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0" authorId="0" shapeId="0" xr:uid="{00000000-0006-0000-0200-000005000000}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<sst xmlns="http://schemas.openxmlformats.org/spreadsheetml/2006/main" count="2952" uniqueCount="818">
  <si>
    <t>Water Resources Planning Tables 2019</t>
  </si>
  <si>
    <t>v11 - August 2016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</si>
  <si>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</si>
  <si>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</si>
  <si>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</si>
  <si>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</si>
  <si>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Albion Water</t>
  </si>
  <si>
    <t>Resource Zone Name:</t>
  </si>
  <si>
    <t>Five Oaks</t>
  </si>
  <si>
    <t>Data validation: Cell D20</t>
  </si>
  <si>
    <t>Resource Zone Number:</t>
  </si>
  <si>
    <t>Dry Year Annual Average</t>
  </si>
  <si>
    <t xml:space="preserve">Planning Scenario Name:                                                                     </t>
  </si>
  <si>
    <t>Dry Year Critical Period</t>
  </si>
  <si>
    <t xml:space="preserve">Chosen Level of Service:  </t>
  </si>
  <si>
    <t>See WRMP document</t>
  </si>
  <si>
    <t>Dry Year Annual Average - benchmarking data</t>
  </si>
  <si>
    <t>Base Year:</t>
  </si>
  <si>
    <t>2017/18</t>
  </si>
  <si>
    <t>Dry Year Critical Period - benchmarking data</t>
  </si>
  <si>
    <t>Responsible Officer:</t>
  </si>
  <si>
    <t>Luke de Vial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</si>
  <si>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</si>
  <si>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</si>
  <si>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</si>
  <si>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</si>
  <si>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</si>
  <si>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</si>
  <si>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</si>
  <si>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</si>
  <si>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</si>
  <si>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</si>
  <si>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</si>
  <si>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</si>
  <si>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</si>
  <si>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</si>
  <si>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</si>
  <si>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</si>
  <si>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</si>
  <si>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</si>
  <si>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</si>
  <si>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</si>
  <si>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</si>
  <si>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</si>
  <si>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</si>
  <si>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</si>
  <si>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</si>
  <si>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</si>
  <si>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</si>
  <si>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</si>
  <si>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</si>
  <si>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</si>
  <si>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</si>
  <si>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</si>
  <si>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</si>
  <si>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</si>
  <si>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</si>
  <si>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</si>
  <si>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</si>
  <si>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</si>
  <si>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</si>
  <si>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</si>
  <si>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</si>
  <si>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</si>
  <si>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</si>
  <si>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</si>
  <si>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</si>
  <si>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</si>
  <si>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</si>
  <si>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</si>
  <si>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</si>
  <si>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</si>
  <si>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</si>
  <si>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</si>
  <si>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</si>
  <si>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</si>
  <si>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</si>
  <si>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</si>
  <si>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</si>
  <si>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</si>
  <si>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</si>
  <si>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</si>
  <si>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</si>
  <si>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</si>
  <si>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</si>
  <si>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</si>
  <si>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2040-42</t>
  </si>
  <si>
    <t>2040-43</t>
  </si>
  <si>
    <t>2040-44</t>
  </si>
  <si>
    <t>2040-45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</si>
  <si>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</si>
  <si>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</si>
  <si>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</si>
  <si>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</si>
  <si>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</si>
  <si>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</si>
  <si>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</si>
  <si>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</si>
  <si>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</si>
  <si>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</si>
  <si>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</si>
  <si>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</si>
  <si>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</si>
  <si>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</si>
  <si>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</si>
  <si>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</si>
  <si>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</si>
  <si>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</si>
  <si>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</si>
  <si>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</si>
  <si>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</si>
  <si>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</si>
  <si>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</si>
  <si>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</si>
  <si>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</si>
  <si>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</si>
  <si>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</si>
  <si>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</si>
  <si>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</si>
  <si>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</si>
  <si>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</si>
  <si>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</si>
  <si>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</si>
  <si>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</si>
  <si>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</si>
  <si>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</si>
  <si>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</si>
  <si>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</si>
  <si>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</si>
  <si>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</si>
  <si>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</si>
  <si>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</si>
  <si>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</si>
  <si>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</si>
  <si>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</si>
  <si>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</si>
  <si>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</si>
  <si>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</si>
  <si>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</si>
  <si>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</si>
  <si>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</si>
  <si>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</si>
  <si>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</si>
  <si>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</si>
  <si>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</si>
  <si>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</si>
  <si>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</si>
  <si>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</si>
  <si>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</si>
  <si>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</si>
  <si>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</si>
  <si>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</si>
  <si>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</si>
  <si>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</si>
  <si>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</si>
  <si>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</si>
  <si>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</si>
  <si>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</si>
  <si>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Albion Water does not have any abstraction licences or sources.  The non potable yield is driven by demand.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</si>
  <si>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</si>
  <si>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</si>
  <si>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</si>
  <si>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</si>
  <si>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</si>
  <si>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</si>
  <si>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</si>
  <si>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</si>
  <si>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</si>
  <si>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</si>
  <si>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</si>
  <si>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Green Water Treatment Plant</t>
  </si>
  <si>
    <t>3BL</t>
  </si>
  <si>
    <t>Total potable water imported</t>
  </si>
  <si>
    <t>sum(3.1BL+3.2BL+3.3BL...)</t>
  </si>
  <si>
    <t>3.1BL+</t>
  </si>
  <si>
    <t>Potable water imported from:  Essex and Suffolk</t>
  </si>
  <si>
    <t>5BL</t>
  </si>
  <si>
    <t>Total raw water exported (raw exports and non potable uses)</t>
  </si>
  <si>
    <t>sum(5.1BL+5.2BL+...)</t>
  </si>
  <si>
    <t>5.1BL</t>
  </si>
  <si>
    <t>Non potable water supplied to: customers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</si>
  <si>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</si>
  <si>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</si>
  <si>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</si>
  <si>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</si>
  <si>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</si>
  <si>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</si>
  <si>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</si>
  <si>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</si>
  <si>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</si>
  <si>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</si>
  <si>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</si>
  <si>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</si>
  <si>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</si>
  <si>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</si>
  <si>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</si>
  <si>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</si>
  <si>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</si>
  <si>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</si>
  <si>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</si>
  <si>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</si>
  <si>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</si>
  <si>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</si>
  <si>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</si>
  <si>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</si>
  <si>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</si>
  <si>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</si>
  <si>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</si>
  <si>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</si>
  <si>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</si>
  <si>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</si>
  <si>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</si>
  <si>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</si>
  <si>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</si>
  <si>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</si>
  <si>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</si>
  <si>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</si>
  <si>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</si>
  <si>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</si>
  <si>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</si>
  <si>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</si>
  <si>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</si>
  <si>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</si>
  <si>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</si>
  <si>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</si>
  <si>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</si>
  <si>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</si>
  <si>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</si>
  <si>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</si>
  <si>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</si>
  <si>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</si>
  <si>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</si>
  <si>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</si>
  <si>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</si>
  <si>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</si>
  <si>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</si>
  <si>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</si>
  <si>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</si>
  <si>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</si>
  <si>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</si>
  <si>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</si>
  <si>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</si>
  <si>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29.2BL</t>
  </si>
  <si>
    <t>29.3BL</t>
  </si>
  <si>
    <t>29.4BL</t>
  </si>
  <si>
    <t>29.5BL</t>
  </si>
  <si>
    <t>29.6BL</t>
  </si>
  <si>
    <t>Potable water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</si>
  <si>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</si>
  <si>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</si>
  <si>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</si>
  <si>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</si>
  <si>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</si>
  <si>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</si>
  <si>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</si>
  <si>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</si>
  <si>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</si>
  <si>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</si>
  <si>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</si>
  <si>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</si>
  <si>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</si>
  <si>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</si>
  <si>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</si>
  <si>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</si>
  <si>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</si>
  <si>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</si>
  <si>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</si>
  <si>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</si>
  <si>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</si>
  <si>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</si>
  <si>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</si>
  <si>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</si>
  <si>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</si>
  <si>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</si>
  <si>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</si>
  <si>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</si>
  <si>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</si>
  <si>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</si>
  <si>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</si>
  <si>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</si>
  <si>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</si>
  <si>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</si>
  <si>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</si>
  <si>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</si>
  <si>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</si>
  <si>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</si>
  <si>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</si>
  <si>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</si>
  <si>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</si>
  <si>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</si>
  <si>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</si>
  <si>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</si>
  <si>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</si>
  <si>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</si>
  <si>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</si>
  <si>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</si>
  <si>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</si>
  <si>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</si>
  <si>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</si>
  <si>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</si>
  <si>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</si>
  <si>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</si>
  <si>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</si>
  <si>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</si>
  <si>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</si>
  <si>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</si>
  <si>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</si>
  <si>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</si>
  <si>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</si>
  <si>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</si>
  <si>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</si>
  <si>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</si>
  <si>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</si>
  <si>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</si>
  <si>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</si>
  <si>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</si>
  <si>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</si>
  <si>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</si>
  <si>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</si>
  <si>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</si>
  <si>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</si>
  <si>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</si>
  <si>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</si>
  <si>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</si>
  <si>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</si>
  <si>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</si>
  <si>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</si>
  <si>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</si>
  <si>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</si>
  <si>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</si>
  <si>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</si>
  <si>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</si>
  <si>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</si>
  <si>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</si>
  <si>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</si>
  <si>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</si>
  <si>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</si>
  <si>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</si>
  <si>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</si>
  <si>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</si>
  <si>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</si>
  <si>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</si>
  <si>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</si>
  <si>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</si>
  <si>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</si>
  <si>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</si>
  <si>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</si>
  <si>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</si>
  <si>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</si>
  <si>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</si>
  <si>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</si>
  <si>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</si>
  <si>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</si>
  <si>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</si>
  <si>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</si>
  <si>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</si>
  <si>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</si>
  <si>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</si>
  <si>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</si>
  <si>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</si>
  <si>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</si>
  <si>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</si>
  <si>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</si>
  <si>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</si>
  <si>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</si>
  <si>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</si>
  <si>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</si>
  <si>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</si>
  <si>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</si>
  <si>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</si>
  <si>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</si>
  <si>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</si>
  <si>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</si>
  <si>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</si>
  <si>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</si>
  <si>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</si>
  <si>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</si>
  <si>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</si>
  <si>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</si>
  <si>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</si>
  <si>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</si>
  <si>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</si>
  <si>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</si>
  <si>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</si>
  <si>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</si>
  <si>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</si>
  <si>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</si>
  <si>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</si>
  <si>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</si>
  <si>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</si>
  <si>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</si>
  <si>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</si>
  <si>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</si>
  <si>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</si>
  <si>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</si>
  <si>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</si>
  <si>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</si>
  <si>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</si>
  <si>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</si>
  <si>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</si>
  <si>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</si>
  <si>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</si>
  <si>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</si>
  <si>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</si>
  <si>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</si>
  <si>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</si>
  <si>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</si>
  <si>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</si>
  <si>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</si>
  <si>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</si>
  <si>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</si>
  <si>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</si>
  <si>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</si>
  <si>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</si>
  <si>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</si>
  <si>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</si>
  <si>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</si>
  <si>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</si>
  <si>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</si>
  <si>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</si>
  <si>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</si>
  <si>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</si>
  <si>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</si>
  <si>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</si>
  <si>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</si>
  <si>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</si>
  <si>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</si>
  <si>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</si>
  <si>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</si>
  <si>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</si>
  <si>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</si>
  <si>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</si>
  <si>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</si>
  <si>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</si>
  <si>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</si>
  <si>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</si>
  <si>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</si>
  <si>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</si>
  <si>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</si>
  <si>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</si>
  <si>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</si>
  <si>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</si>
  <si>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</si>
  <si>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</si>
  <si>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</si>
  <si>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</si>
  <si>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</si>
  <si>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</si>
  <si>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</si>
  <si>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</si>
  <si>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</si>
  <si>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</si>
  <si>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</si>
  <si>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</si>
  <si>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</si>
  <si>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</si>
  <si>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</si>
  <si>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</si>
  <si>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</si>
  <si>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</si>
  <si>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</si>
  <si>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</si>
  <si>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</si>
  <si>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</si>
  <si>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</si>
  <si>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</si>
  <si>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</si>
  <si>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</si>
  <si>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</si>
  <si>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</si>
  <si>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</si>
  <si>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</si>
  <si>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</si>
  <si>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</si>
  <si>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</si>
  <si>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</si>
  <si>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</si>
  <si>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</si>
  <si>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</si>
  <si>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</si>
  <si>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</si>
  <si>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</si>
  <si>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</si>
  <si>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</si>
  <si>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</si>
  <si>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</si>
  <si>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</si>
  <si>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</si>
  <si>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</si>
  <si>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</si>
  <si>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</si>
  <si>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</si>
  <si>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</si>
  <si>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</si>
  <si>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</si>
  <si>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</si>
  <si>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</si>
  <si>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</si>
  <si>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</si>
  <si>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</si>
  <si>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</si>
  <si>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</si>
  <si>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</si>
  <si>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</si>
  <si>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</si>
  <si>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</si>
  <si>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</si>
  <si>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</si>
  <si>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</si>
  <si>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</si>
  <si>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</si>
  <si>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</si>
  <si>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</si>
  <si>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</si>
  <si>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</si>
  <si>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</si>
  <si>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</si>
  <si>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</si>
  <si>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</si>
  <si>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</si>
  <si>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</si>
  <si>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</si>
  <si>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</si>
  <si>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</si>
  <si>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</si>
  <si>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</si>
  <si>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</si>
  <si>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</si>
  <si>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</si>
  <si>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</si>
  <si>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</si>
  <si>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</si>
  <si>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</si>
  <si>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</si>
  <si>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</si>
  <si>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</si>
  <si>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</si>
  <si>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</si>
  <si>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</si>
  <si>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</si>
  <si>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</si>
  <si>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</si>
  <si>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</si>
  <si>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</si>
  <si>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</si>
  <si>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</si>
  <si>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</si>
  <si>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</si>
  <si>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</si>
  <si>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</si>
  <si>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</si>
  <si>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</si>
  <si>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</si>
  <si>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</si>
  <si>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</si>
  <si>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</si>
  <si>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</si>
  <si>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</si>
  <si>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</si>
  <si>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</si>
  <si>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</si>
  <si>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</si>
  <si>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</si>
  <si>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</si>
  <si>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</si>
  <si>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</si>
  <si>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</si>
  <si>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</si>
  <si>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</si>
  <si>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</si>
  <si>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</si>
  <si>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</si>
  <si>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</si>
  <si>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</si>
  <si>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</si>
  <si>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</si>
  <si>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</si>
  <si>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</si>
  <si>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</si>
  <si>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</si>
  <si>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</si>
  <si>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</si>
  <si>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</si>
  <si>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</si>
  <si>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</si>
  <si>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</si>
  <si>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</si>
  <si>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</si>
  <si>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</si>
  <si>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</si>
  <si>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</si>
  <si>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</si>
  <si>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</si>
  <si>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</si>
  <si>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</si>
  <si>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</si>
  <si>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</si>
  <si>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</si>
  <si>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</si>
  <si>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</si>
  <si>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</si>
  <si>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</si>
  <si>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</si>
  <si>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</si>
  <si>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</si>
  <si>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</si>
  <si>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</si>
  <si>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</si>
  <si>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</si>
  <si>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</si>
  <si>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</si>
  <si>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</si>
  <si>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</si>
  <si>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</si>
  <si>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</si>
  <si>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</si>
  <si>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</si>
  <si>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</si>
  <si>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</si>
  <si>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</si>
  <si>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</si>
  <si>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</si>
  <si>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</si>
  <si>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</si>
  <si>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</si>
  <si>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</si>
  <si>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</si>
  <si>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</si>
  <si>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</si>
  <si>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</si>
  <si>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</si>
  <si>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</si>
  <si>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</si>
  <si>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</si>
  <si>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</si>
  <si>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</si>
  <si>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</si>
  <si>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</si>
  <si>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</si>
  <si>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</si>
  <si>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</si>
  <si>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</si>
  <si>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</si>
  <si>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</si>
  <si>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</si>
  <si>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</si>
  <si>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</si>
  <si>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</si>
  <si>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</si>
  <si>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1BL+ (6. Preferred scenario ref 58.1)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</si>
  <si>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</si>
  <si>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</si>
  <si>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</si>
  <si>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</si>
  <si>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</si>
  <si>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</si>
  <si>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</si>
  <si>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</si>
  <si>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</si>
  <si>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</si>
  <si>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</si>
  <si>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</si>
  <si>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</si>
  <si>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</si>
  <si>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</si>
  <si>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</si>
  <si>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7BL+ 8BL+ (6. Preferred scenario ref 58.7)</t>
  </si>
  <si>
    <t>9FP</t>
  </si>
  <si>
    <t>9BL+ (6. Preferred scenario ref 60.1)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</si>
  <si>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</si>
  <si>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</si>
  <si>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</si>
  <si>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</si>
  <si>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</si>
  <si>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</si>
  <si>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</si>
  <si>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</si>
  <si>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</si>
  <si>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</si>
  <si>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</si>
  <si>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</si>
  <si>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</si>
  <si>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</si>
  <si>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</si>
  <si>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</si>
  <si>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</si>
  <si>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</si>
  <si>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</si>
  <si>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</si>
  <si>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</si>
  <si>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</si>
  <si>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</si>
  <si>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</si>
  <si>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</si>
  <si>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</si>
  <si>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Measured toilet flushing</t>
  </si>
  <si>
    <t>Input brief explanation here</t>
  </si>
  <si>
    <t>29.2FP</t>
  </si>
  <si>
    <t>Measured personal washing</t>
  </si>
  <si>
    <t>29.3FP</t>
  </si>
  <si>
    <t>Measured clothes washing</t>
  </si>
  <si>
    <t>29.4FP</t>
  </si>
  <si>
    <t>Measured dish washing</t>
  </si>
  <si>
    <t>29.5FP</t>
  </si>
  <si>
    <t>Measured miscellaneous internal use</t>
  </si>
  <si>
    <t>29.6FP</t>
  </si>
  <si>
    <t>Measured external use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</si>
  <si>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</si>
  <si>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</si>
  <si>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</si>
  <si>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</si>
  <si>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</si>
  <si>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</si>
  <si>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</si>
  <si>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</si>
  <si>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</si>
  <si>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</si>
  <si>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</si>
  <si>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</si>
  <si>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</si>
  <si>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</si>
  <si>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</si>
  <si>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</si>
  <si>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</si>
  <si>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</si>
  <si>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</si>
  <si>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</si>
  <si>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</si>
  <si>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</si>
  <si>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</si>
  <si>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</si>
  <si>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</si>
  <si>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</si>
  <si>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</si>
  <si>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</si>
  <si>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</si>
  <si>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</si>
  <si>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</si>
  <si>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</si>
  <si>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</si>
  <si>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</si>
  <si>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</si>
  <si>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</si>
  <si>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</si>
  <si>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</si>
  <si>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</si>
  <si>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</si>
  <si>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</si>
  <si>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</si>
  <si>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</si>
  <si>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</si>
  <si>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</si>
  <si>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</si>
  <si>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</si>
  <si>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</si>
  <si>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</si>
  <si>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</si>
  <si>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</si>
  <si>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</si>
  <si>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</si>
  <si>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</si>
  <si>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</si>
  <si>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</si>
  <si>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</si>
  <si>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</si>
  <si>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</si>
  <si>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</si>
  <si>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7FP-(4FP+9FP+10FP)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</si>
  <si>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</si>
  <si>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</si>
  <si>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</si>
  <si>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</si>
  <si>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</si>
  <si>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</si>
  <si>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</si>
  <si>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</si>
  <si>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</si>
  <si>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</si>
  <si>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</si>
  <si>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</si>
  <si>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</si>
  <si>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</si>
  <si>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</si>
  <si>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</si>
  <si>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WRMP
DO of Sources
 (not including drought measures)</t>
  </si>
  <si>
    <t>WRMP
Additional Yield from Drought Supply Measures (eg drought permits or orders)</t>
  </si>
  <si>
    <t>WRMP
Impact on DO of drought plan Demand Restrictions (eg TUBs)</t>
  </si>
  <si>
    <t>WRMP DO
 Levels of Service</t>
  </si>
  <si>
    <t>Drought Plan
Additional Yield from Further Supply Measures (eg drought permits or orders)</t>
  </si>
  <si>
    <t>Drought Plan
Impact on DO of Further Demand Restrictions (eg TUBs)</t>
  </si>
  <si>
    <t>Unrestricted Demand</t>
  </si>
  <si>
    <t>Restricted Demand</t>
  </si>
  <si>
    <t>WRMP</t>
  </si>
  <si>
    <t>Drought
Plan</t>
  </si>
  <si>
    <t>DO (Ml/d)</t>
  </si>
  <si>
    <t>Description</t>
  </si>
  <si>
    <t>Marginal
Benefit (Ml/d)</t>
  </si>
  <si>
    <t>Historic Droughts</t>
  </si>
  <si>
    <t>1.6% chance in any given year</t>
  </si>
  <si>
    <t>Y</t>
  </si>
  <si>
    <t>n</t>
  </si>
  <si>
    <t>(1)</t>
  </si>
  <si>
    <t>(2)</t>
  </si>
  <si>
    <t>1% chance in any given year</t>
  </si>
  <si>
    <t>Additional Drought Scenarios</t>
  </si>
  <si>
    <t>Severe Drought</t>
  </si>
  <si>
    <t>(3)</t>
  </si>
  <si>
    <t>Extreme Drought</t>
  </si>
  <si>
    <t>Reported DO for WRMP tables highlighted in yellow</t>
  </si>
  <si>
    <t>10.5 Summary report</t>
  </si>
  <si>
    <t>WRMP DO Overview</t>
  </si>
  <si>
    <t>Drought Plan Overview</t>
  </si>
  <si>
    <t>Not applicable</t>
  </si>
  <si>
    <t>Demand management measures implemented by the incumbent and matched by Albion Water will result in the a reduction in the volume of water imported via the bulk supply.</t>
  </si>
  <si>
    <t>Drought Supply Measures and Demand Restrictions Further Details</t>
  </si>
  <si>
    <t>In a 1 in 200 drought, or worse, Albion Water expects to restict the use of non-potable water for garden watering.  This has no impact on deployable output.</t>
  </si>
  <si>
    <t>Impact on Supply Demand</t>
  </si>
  <si>
    <t>Demands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</si>
</sst>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56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947">
    <xf numFmtId="0" fontId="0" fillId="0" borderId="0" xfId="0"/>
    <xf numFmtId="0" fontId="1" fillId="0" borderId="0" xfId="1"/>
    <xf numFmtId="0" fontId="1" fillId="0" borderId="2" xfId="1" applyBorder="1"/>
    <xf numFmtId="0" fontId="1" fillId="0" borderId="3" xfId="1" applyBorder="1"/>
    <xf numFmtId="0" fontId="1" fillId="0" borderId="5" xfId="1" applyBorder="1"/>
    <xf numFmtId="0" fontId="3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0" xfId="1" applyFont="1" applyAlignment="1">
      <alignment wrapText="1"/>
    </xf>
    <xf numFmtId="0" fontId="7" fillId="2" borderId="4" xfId="1" applyFont="1" applyFill="1" applyBorder="1"/>
    <xf numFmtId="0" fontId="7" fillId="2" borderId="0" xfId="1" applyFont="1" applyFill="1" applyAlignment="1">
      <alignment horizontal="center"/>
    </xf>
    <xf numFmtId="2" fontId="8" fillId="0" borderId="6" xfId="1" applyNumberFormat="1" applyFont="1" applyBorder="1" applyAlignment="1" applyProtection="1">
      <alignment horizontal="left"/>
      <protection locked="0"/>
    </xf>
    <xf numFmtId="0" fontId="9" fillId="0" borderId="0" xfId="1" applyFont="1"/>
    <xf numFmtId="0" fontId="3" fillId="0" borderId="0" xfId="1" applyFont="1"/>
    <xf numFmtId="0" fontId="3" fillId="0" borderId="5" xfId="1" applyFont="1" applyBorder="1"/>
    <xf numFmtId="1" fontId="8" fillId="0" borderId="6" xfId="1" applyNumberFormat="1" applyFont="1" applyBorder="1" applyAlignment="1" applyProtection="1">
      <alignment horizontal="left"/>
      <protection locked="0"/>
    </xf>
    <xf numFmtId="0" fontId="7" fillId="0" borderId="4" xfId="1" applyFont="1" applyBorder="1"/>
    <xf numFmtId="0" fontId="10" fillId="0" borderId="0" xfId="1" applyFont="1"/>
    <xf numFmtId="0" fontId="7" fillId="2" borderId="0" xfId="1" applyFont="1" applyFill="1" applyAlignment="1">
      <alignment horizontal="right"/>
    </xf>
    <xf numFmtId="0" fontId="8" fillId="0" borderId="6" xfId="3" applyFont="1" applyBorder="1" applyAlignment="1" applyProtection="1">
      <alignment horizontal="left"/>
      <protection locked="0"/>
    </xf>
    <xf numFmtId="164" fontId="8" fillId="0" borderId="6" xfId="1" applyNumberFormat="1" applyFont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/>
    <xf numFmtId="14" fontId="8" fillId="0" borderId="6" xfId="1" applyNumberFormat="1" applyFont="1" applyBorder="1" applyAlignment="1" applyProtection="1">
      <alignment horizontal="left"/>
      <protection locked="0"/>
    </xf>
    <xf numFmtId="2" fontId="8" fillId="0" borderId="0" xfId="1" applyNumberFormat="1" applyFont="1" applyAlignment="1" applyProtection="1">
      <alignment horizontal="left"/>
      <protection locked="0"/>
    </xf>
    <xf numFmtId="0" fontId="8" fillId="0" borderId="0" xfId="1" applyFont="1"/>
    <xf numFmtId="0" fontId="12" fillId="2" borderId="4" xfId="1" applyFont="1" applyFill="1" applyBorder="1"/>
    <xf numFmtId="0" fontId="13" fillId="0" borderId="0" xfId="1" applyFont="1"/>
    <xf numFmtId="0" fontId="2" fillId="0" borderId="0" xfId="1" applyFont="1" applyAlignment="1">
      <alignment wrapText="1"/>
    </xf>
    <xf numFmtId="0" fontId="3" fillId="0" borderId="2" xfId="1" applyFont="1" applyBorder="1" applyAlignment="1">
      <alignment vertical="center"/>
    </xf>
    <xf numFmtId="0" fontId="1" fillId="0" borderId="4" xfId="1" applyBorder="1"/>
    <xf numFmtId="0" fontId="3" fillId="0" borderId="8" xfId="1" applyFont="1" applyBorder="1"/>
    <xf numFmtId="0" fontId="14" fillId="0" borderId="0" xfId="1" applyFont="1"/>
    <xf numFmtId="0" fontId="3" fillId="3" borderId="8" xfId="1" applyFont="1" applyFill="1" applyBorder="1"/>
    <xf numFmtId="0" fontId="3" fillId="0" borderId="4" xfId="1" applyFont="1" applyBorder="1"/>
    <xf numFmtId="0" fontId="3" fillId="4" borderId="8" xfId="1" applyFont="1" applyFill="1" applyBorder="1"/>
    <xf numFmtId="0" fontId="3" fillId="5" borderId="8" xfId="1" applyFont="1" applyFill="1" applyBorder="1"/>
    <xf numFmtId="0" fontId="3" fillId="6" borderId="8" xfId="1" applyFont="1" applyFill="1" applyBorder="1"/>
    <xf numFmtId="0" fontId="3" fillId="0" borderId="9" xfId="1" applyFont="1" applyBorder="1"/>
    <xf numFmtId="0" fontId="3" fillId="0" borderId="10" xfId="1" applyFont="1" applyBorder="1"/>
    <xf numFmtId="0" fontId="1" fillId="0" borderId="10" xfId="1" applyBorder="1"/>
    <xf numFmtId="0" fontId="1" fillId="0" borderId="11" xfId="1" applyBorder="1"/>
    <xf numFmtId="0" fontId="15" fillId="0" borderId="2" xfId="1" applyFont="1" applyBorder="1"/>
    <xf numFmtId="0" fontId="6" fillId="0" borderId="2" xfId="1" applyFont="1" applyBorder="1" applyAlignment="1">
      <alignment vertical="center"/>
    </xf>
    <xf numFmtId="0" fontId="6" fillId="0" borderId="2" xfId="1" applyFont="1" applyBorder="1"/>
    <xf numFmtId="0" fontId="5" fillId="0" borderId="0" xfId="2" applyFont="1" applyAlignment="1" applyProtection="1"/>
    <xf numFmtId="0" fontId="3" fillId="2" borderId="0" xfId="1" applyFont="1" applyFill="1"/>
    <xf numFmtId="0" fontId="4" fillId="0" borderId="0" xfId="2" applyAlignment="1" applyProtection="1"/>
    <xf numFmtId="0" fontId="7" fillId="0" borderId="9" xfId="1" applyFont="1" applyBorder="1"/>
    <xf numFmtId="0" fontId="7" fillId="0" borderId="10" xfId="1" applyFont="1" applyBorder="1"/>
    <xf numFmtId="0" fontId="3" fillId="2" borderId="10" xfId="1" applyFont="1" applyFill="1" applyBorder="1"/>
    <xf numFmtId="0" fontId="5" fillId="0" borderId="10" xfId="2" applyFont="1" applyBorder="1" applyAlignment="1" applyProtection="1"/>
    <xf numFmtId="0" fontId="3" fillId="0" borderId="11" xfId="1" applyFont="1" applyBorder="1"/>
    <xf numFmtId="0" fontId="7" fillId="0" borderId="0" xfId="1" applyFont="1"/>
    <xf numFmtId="0" fontId="1" fillId="0" borderId="12" xfId="1" applyBorder="1"/>
    <xf numFmtId="0" fontId="1" fillId="0" borderId="12" xfId="1" applyBorder="1" applyAlignment="1">
      <alignment horizontal="center"/>
    </xf>
    <xf numFmtId="0" fontId="16" fillId="0" borderId="13" xfId="1" applyFont="1" applyBorder="1"/>
    <xf numFmtId="0" fontId="1" fillId="0" borderId="13" xfId="1" applyBorder="1"/>
    <xf numFmtId="0" fontId="1" fillId="0" borderId="13" xfId="1" applyBorder="1" applyAlignment="1">
      <alignment horizontal="center"/>
    </xf>
    <xf numFmtId="0" fontId="17" fillId="0" borderId="13" xfId="1" applyFont="1" applyBorder="1" applyAlignment="1">
      <alignment horizontal="left"/>
    </xf>
    <xf numFmtId="0" fontId="18" fillId="0" borderId="12" xfId="1" applyFont="1" applyBorder="1" applyAlignment="1" applyProtection="1">
      <alignment horizontal="center"/>
      <protection hidden="1"/>
    </xf>
    <xf numFmtId="0" fontId="18" fillId="0" borderId="12" xfId="1" applyFont="1" applyBorder="1" applyAlignment="1" applyProtection="1">
      <alignment horizontal="left"/>
      <protection hidden="1"/>
    </xf>
    <xf numFmtId="0" fontId="18" fillId="0" borderId="14" xfId="1" applyFont="1" applyBorder="1" applyAlignment="1" applyProtection="1">
      <alignment horizontal="center"/>
      <protection hidden="1"/>
    </xf>
    <xf numFmtId="1" fontId="18" fillId="0" borderId="12" xfId="1" applyNumberFormat="1" applyFont="1" applyBorder="1" applyAlignment="1" applyProtection="1">
      <alignment horizontal="center" wrapText="1"/>
      <protection hidden="1"/>
    </xf>
    <xf numFmtId="0" fontId="18" fillId="0" borderId="12" xfId="1" applyFont="1" applyBorder="1" applyAlignment="1" applyProtection="1">
      <alignment horizontal="center" wrapText="1"/>
      <protection hidden="1"/>
    </xf>
    <xf numFmtId="0" fontId="19" fillId="0" borderId="12" xfId="1" applyFont="1" applyBorder="1" applyAlignment="1" applyProtection="1">
      <alignment horizontal="center"/>
      <protection hidden="1"/>
    </xf>
    <xf numFmtId="0" fontId="18" fillId="0" borderId="12" xfId="1" applyFont="1" applyBorder="1" applyProtection="1">
      <protection hidden="1"/>
    </xf>
    <xf numFmtId="0" fontId="19" fillId="0" borderId="15" xfId="1" applyFont="1" applyBorder="1" applyAlignment="1" applyProtection="1">
      <alignment horizontal="center"/>
      <protection hidden="1"/>
    </xf>
    <xf numFmtId="0" fontId="18" fillId="0" borderId="15" xfId="1" applyFont="1" applyBorder="1" applyAlignment="1" applyProtection="1">
      <alignment horizontal="center"/>
      <protection hidden="1"/>
    </xf>
    <xf numFmtId="0" fontId="20" fillId="0" borderId="12" xfId="1" applyFont="1" applyBorder="1" applyAlignment="1" applyProtection="1">
      <alignment horizontal="center"/>
      <protection hidden="1"/>
    </xf>
    <xf numFmtId="0" fontId="20" fillId="0" borderId="12" xfId="1" applyFont="1" applyBorder="1" applyProtection="1">
      <protection hidden="1"/>
    </xf>
    <xf numFmtId="2" fontId="20" fillId="0" borderId="12" xfId="1" applyNumberFormat="1" applyFont="1" applyBorder="1" applyAlignment="1" applyProtection="1">
      <alignment vertical="center"/>
      <protection hidden="1"/>
    </xf>
    <xf numFmtId="0" fontId="18" fillId="0" borderId="12" xfId="1" applyFont="1" applyBorder="1" applyAlignment="1" applyProtection="1">
      <alignment vertical="center"/>
      <protection hidden="1"/>
    </xf>
    <xf numFmtId="0" fontId="21" fillId="0" borderId="12" xfId="1" applyFont="1" applyBorder="1" applyProtection="1">
      <protection hidden="1"/>
    </xf>
    <xf numFmtId="0" fontId="20" fillId="0" borderId="12" xfId="1" applyFont="1" applyBorder="1" applyAlignment="1" applyProtection="1">
      <alignment horizontal="left"/>
      <protection hidden="1"/>
    </xf>
    <xf numFmtId="2" fontId="20" fillId="0" borderId="12" xfId="1" applyNumberFormat="1" applyFont="1" applyBorder="1" applyAlignment="1" applyProtection="1">
      <alignment vertical="center" wrapText="1"/>
      <protection hidden="1"/>
    </xf>
    <xf numFmtId="0" fontId="20" fillId="0" borderId="16" xfId="1" applyFont="1" applyBorder="1" applyProtection="1">
      <protection hidden="1"/>
    </xf>
    <xf numFmtId="0" fontId="20" fillId="0" borderId="16" xfId="1" applyFont="1" applyBorder="1" applyAlignment="1" applyProtection="1">
      <alignment horizontal="center"/>
      <protection hidden="1"/>
    </xf>
    <xf numFmtId="0" fontId="7" fillId="0" borderId="12" xfId="1" applyFont="1" applyBorder="1"/>
    <xf numFmtId="0" fontId="22" fillId="0" borderId="12" xfId="1" applyFont="1" applyBorder="1" applyAlignment="1">
      <alignment textRotation="90"/>
    </xf>
    <xf numFmtId="0" fontId="23" fillId="0" borderId="12" xfId="1" applyFont="1" applyBorder="1" applyAlignment="1">
      <alignment textRotation="90"/>
    </xf>
    <xf numFmtId="1" fontId="24" fillId="0" borderId="12" xfId="1" applyNumberFormat="1" applyFont="1" applyBorder="1" applyAlignment="1">
      <alignment horizontal="center" textRotation="90"/>
    </xf>
    <xf numFmtId="0" fontId="25" fillId="0" borderId="12" xfId="1" applyFont="1" applyBorder="1"/>
    <xf numFmtId="0" fontId="8" fillId="0" borderId="12" xfId="1" applyFont="1" applyBorder="1" applyAlignment="1">
      <alignment horizontal="right"/>
    </xf>
    <xf numFmtId="2" fontId="8" fillId="0" borderId="12" xfId="1" applyNumberFormat="1" applyFont="1" applyBorder="1" applyAlignment="1">
      <alignment horizontal="center"/>
    </xf>
    <xf numFmtId="0" fontId="8" fillId="0" borderId="12" xfId="1" applyFont="1" applyBorder="1"/>
    <xf numFmtId="0" fontId="26" fillId="2" borderId="0" xfId="1" applyFont="1" applyFill="1" applyAlignment="1">
      <alignment horizontal="center" wrapText="1"/>
    </xf>
    <xf numFmtId="0" fontId="26" fillId="2" borderId="0" xfId="1" applyFont="1" applyFill="1" applyAlignment="1">
      <alignment horizontal="center" vertical="center"/>
    </xf>
    <xf numFmtId="0" fontId="27" fillId="0" borderId="12" xfId="1" applyFont="1" applyBorder="1" applyAlignment="1">
      <alignment textRotation="90"/>
    </xf>
    <xf numFmtId="0" fontId="24" fillId="0" borderId="12" xfId="1" applyFont="1" applyBorder="1" applyAlignment="1">
      <alignment textRotation="90"/>
    </xf>
    <xf numFmtId="0" fontId="8" fillId="0" borderId="14" xfId="1" applyFont="1" applyBorder="1"/>
    <xf numFmtId="0" fontId="1" fillId="0" borderId="14" xfId="1" applyBorder="1"/>
    <xf numFmtId="0" fontId="1" fillId="0" borderId="17" xfId="1" applyBorder="1" applyAlignment="1">
      <alignment horizontal="center"/>
    </xf>
    <xf numFmtId="0" fontId="1" fillId="0" borderId="15" xfId="1" applyBorder="1"/>
    <xf numFmtId="0" fontId="1" fillId="0" borderId="15" xfId="1" applyBorder="1" applyAlignment="1">
      <alignment horizontal="center"/>
    </xf>
    <xf numFmtId="0" fontId="26" fillId="2" borderId="18" xfId="1" applyFont="1" applyFill="1" applyBorder="1"/>
    <xf numFmtId="0" fontId="26" fillId="2" borderId="19" xfId="1" applyFont="1" applyFill="1" applyBorder="1" applyAlignment="1">
      <alignment horizontal="center"/>
    </xf>
    <xf numFmtId="0" fontId="1" fillId="2" borderId="19" xfId="1" applyFill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2" borderId="23" xfId="1" applyFill="1" applyBorder="1" applyAlignment="1">
      <alignment horizontal="center"/>
    </xf>
    <xf numFmtId="0" fontId="1" fillId="0" borderId="24" xfId="1" applyBorder="1" applyAlignment="1">
      <alignment horizontal="center"/>
    </xf>
    <xf numFmtId="0" fontId="26" fillId="2" borderId="25" xfId="1" applyFont="1" applyFill="1" applyBorder="1"/>
    <xf numFmtId="0" fontId="26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1" fillId="2" borderId="12" xfId="1" applyFill="1" applyBorder="1" applyAlignment="1">
      <alignment horizontal="center"/>
    </xf>
    <xf numFmtId="0" fontId="1" fillId="2" borderId="28" xfId="1" applyFill="1" applyBorder="1" applyAlignment="1">
      <alignment horizontal="center"/>
    </xf>
    <xf numFmtId="1" fontId="26" fillId="2" borderId="0" xfId="1" applyNumberFormat="1" applyFont="1" applyFill="1" applyAlignment="1">
      <alignment horizontal="center"/>
    </xf>
    <xf numFmtId="0" fontId="1" fillId="2" borderId="24" xfId="1" applyFill="1" applyBorder="1" applyAlignment="1">
      <alignment horizontal="center"/>
    </xf>
    <xf numFmtId="0" fontId="26" fillId="2" borderId="29" xfId="1" applyFont="1" applyFill="1" applyBorder="1"/>
    <xf numFmtId="0" fontId="26" fillId="2" borderId="7" xfId="1" applyFont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30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0" fontId="29" fillId="2" borderId="0" xfId="1" applyFont="1" applyFill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Alignment="1" applyProtection="1">
      <alignment vertical="center"/>
      <protection locked="0"/>
    </xf>
    <xf numFmtId="0" fontId="29" fillId="2" borderId="0" xfId="1" applyFont="1" applyFill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Alignment="1" applyProtection="1">
      <alignment vertical="center" wrapText="1"/>
      <protection locked="0"/>
    </xf>
    <xf numFmtId="0" fontId="32" fillId="2" borderId="0" xfId="1" applyFont="1" applyFill="1" applyAlignment="1" applyProtection="1">
      <alignment wrapText="1"/>
      <protection locked="0"/>
    </xf>
    <xf numFmtId="1" fontId="33" fillId="2" borderId="0" xfId="1" applyNumberFormat="1" applyFont="1" applyFill="1" applyAlignment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Protection="1">
      <protection locked="0"/>
    </xf>
    <xf numFmtId="1" fontId="33" fillId="2" borderId="0" xfId="1" applyNumberFormat="1" applyFont="1" applyFill="1" applyAlignment="1" applyProtection="1">
      <alignment wrapText="1"/>
      <protection locked="0"/>
    </xf>
    <xf numFmtId="0" fontId="8" fillId="2" borderId="0" xfId="1" applyFont="1" applyFill="1" applyProtection="1">
      <protection locked="0"/>
    </xf>
    <xf numFmtId="0" fontId="33" fillId="2" borderId="0" xfId="1" applyFont="1" applyFill="1" applyProtection="1">
      <protection locked="0"/>
    </xf>
    <xf numFmtId="2" fontId="33" fillId="2" borderId="0" xfId="1" applyNumberFormat="1" applyFont="1" applyFill="1" applyProtection="1">
      <protection locked="0"/>
    </xf>
    <xf numFmtId="165" fontId="8" fillId="2" borderId="0" xfId="1" applyNumberFormat="1" applyFont="1" applyFill="1" applyProtection="1">
      <protection locked="0"/>
    </xf>
    <xf numFmtId="1" fontId="8" fillId="2" borderId="0" xfId="1" applyNumberFormat="1" applyFont="1" applyFill="1" applyProtection="1">
      <protection locked="0"/>
    </xf>
    <xf numFmtId="0" fontId="8" fillId="2" borderId="0" xfId="1" applyFont="1" applyFill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Protection="1">
      <protection locked="0"/>
    </xf>
    <xf numFmtId="0" fontId="26" fillId="2" borderId="0" xfId="1" applyFont="1" applyFill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Alignment="1" applyProtection="1">
      <alignment horizontal="left"/>
      <protection locked="0"/>
    </xf>
    <xf numFmtId="0" fontId="8" fillId="2" borderId="0" xfId="1" applyFont="1" applyFill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Alignment="1" applyProtection="1">
      <alignment wrapText="1"/>
      <protection locked="0"/>
    </xf>
    <xf numFmtId="0" fontId="29" fillId="2" borderId="0" xfId="1" applyFont="1" applyFill="1" applyProtection="1">
      <protection locked="0"/>
    </xf>
    <xf numFmtId="0" fontId="1" fillId="2" borderId="0" xfId="1" applyFill="1" applyProtection="1">
      <protection locked="0"/>
    </xf>
    <xf numFmtId="0" fontId="16" fillId="2" borderId="0" xfId="1" applyFont="1" applyFill="1" applyProtection="1">
      <protection locked="0"/>
    </xf>
    <xf numFmtId="0" fontId="15" fillId="2" borderId="0" xfId="1" applyFont="1" applyFill="1" applyProtection="1"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34" fillId="2" borderId="0" xfId="1" applyFont="1" applyFill="1" applyAlignment="1" applyProtection="1">
      <alignment horizontal="center" vertical="center"/>
      <protection locked="0"/>
    </xf>
    <xf numFmtId="0" fontId="35" fillId="2" borderId="0" xfId="1" applyFont="1" applyFill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Border="1" applyAlignment="1" applyProtection="1">
      <alignment horizontal="center" vertical="center" wrapText="1"/>
      <protection locked="0"/>
    </xf>
    <xf numFmtId="1" fontId="7" fillId="0" borderId="42" xfId="1" applyNumberFormat="1" applyFont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2" fontId="33" fillId="2" borderId="0" xfId="1" applyNumberFormat="1" applyFont="1" applyFill="1"/>
    <xf numFmtId="0" fontId="8" fillId="2" borderId="43" xfId="1" applyFont="1" applyFill="1" applyBorder="1"/>
    <xf numFmtId="0" fontId="33" fillId="2" borderId="0" xfId="1" applyFont="1" applyFill="1"/>
    <xf numFmtId="49" fontId="33" fillId="2" borderId="0" xfId="1" applyNumberFormat="1" applyFont="1" applyFill="1" applyProtection="1">
      <protection locked="0"/>
    </xf>
    <xf numFmtId="49" fontId="33" fillId="2" borderId="0" xfId="1" applyNumberFormat="1" applyFont="1" applyFill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Protection="1">
      <protection locked="0"/>
    </xf>
    <xf numFmtId="49" fontId="15" fillId="2" borderId="0" xfId="1" applyNumberFormat="1" applyFont="1" applyFill="1" applyProtection="1">
      <protection locked="0"/>
    </xf>
    <xf numFmtId="2" fontId="15" fillId="0" borderId="0" xfId="1" applyNumberFormat="1" applyFont="1" applyAlignment="1" applyProtection="1">
      <alignment horizontal="center"/>
      <protection locked="0"/>
    </xf>
    <xf numFmtId="9" fontId="19" fillId="0" borderId="0" xfId="8" applyFont="1" applyAlignment="1" applyProtection="1">
      <alignment horizontal="center"/>
      <protection locked="0"/>
    </xf>
    <xf numFmtId="166" fontId="19" fillId="0" borderId="0" xfId="1" applyNumberFormat="1" applyFont="1" applyAlignment="1" applyProtection="1">
      <alignment horizontal="center"/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 wrapText="1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Border="1" applyAlignment="1" applyProtection="1">
      <alignment horizontal="center" vertical="center" wrapText="1"/>
      <protection locked="0"/>
    </xf>
    <xf numFmtId="1" fontId="7" fillId="0" borderId="63" xfId="1" applyNumberFormat="1" applyFont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Protection="1">
      <protection locked="0"/>
    </xf>
    <xf numFmtId="49" fontId="29" fillId="2" borderId="0" xfId="1" applyNumberFormat="1" applyFont="1" applyFill="1" applyProtection="1">
      <protection locked="0"/>
    </xf>
    <xf numFmtId="165" fontId="8" fillId="0" borderId="6" xfId="1" applyNumberFormat="1" applyFont="1" applyBorder="1" applyAlignment="1" applyProtection="1">
      <alignment horizontal="center" vertical="center"/>
      <protection locked="0"/>
    </xf>
    <xf numFmtId="165" fontId="8" fillId="0" borderId="53" xfId="1" applyNumberFormat="1" applyFont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Protection="1">
      <protection locked="0"/>
    </xf>
    <xf numFmtId="2" fontId="8" fillId="3" borderId="67" xfId="1" applyNumberFormat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Alignment="1">
      <alignment horizontal="center"/>
    </xf>
    <xf numFmtId="1" fontId="32" fillId="2" borderId="0" xfId="1" applyNumberFormat="1" applyFont="1" applyFill="1" applyAlignment="1">
      <alignment horizontal="center"/>
    </xf>
    <xf numFmtId="165" fontId="33" fillId="2" borderId="0" xfId="1" applyNumberFormat="1" applyFont="1" applyFill="1"/>
    <xf numFmtId="2" fontId="8" fillId="3" borderId="66" xfId="1" applyNumberFormat="1" applyFont="1" applyFill="1" applyBorder="1" applyAlignment="1" applyProtection="1">
      <alignment horizontal="center" vertical="center"/>
      <protection locked="0"/>
    </xf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38" fillId="2" borderId="0" xfId="1" applyFont="1" applyFill="1"/>
    <xf numFmtId="0" fontId="16" fillId="2" borderId="0" xfId="1" applyFont="1" applyFill="1"/>
    <xf numFmtId="0" fontId="26" fillId="2" borderId="0" xfId="1" applyFont="1" applyFill="1" applyAlignment="1">
      <alignment horizontal="right"/>
    </xf>
    <xf numFmtId="10" fontId="8" fillId="0" borderId="6" xfId="1" applyNumberFormat="1" applyFont="1" applyBorder="1" applyAlignment="1" applyProtection="1">
      <alignment horizontal="center" vertical="center"/>
      <protection locked="0"/>
    </xf>
    <xf numFmtId="166" fontId="1" fillId="2" borderId="0" xfId="1" applyNumberFormat="1" applyFill="1"/>
    <xf numFmtId="1" fontId="8" fillId="0" borderId="6" xfId="1" applyNumberFormat="1" applyFont="1" applyBorder="1" applyAlignment="1" applyProtection="1">
      <alignment horizontal="center" vertical="center"/>
      <protection locked="0"/>
    </xf>
    <xf numFmtId="0" fontId="26" fillId="2" borderId="0" xfId="1" applyFont="1" applyFill="1"/>
    <xf numFmtId="0" fontId="39" fillId="2" borderId="0" xfId="1" applyFont="1" applyFill="1"/>
    <xf numFmtId="0" fontId="19" fillId="2" borderId="0" xfId="1" applyFont="1" applyFill="1"/>
    <xf numFmtId="0" fontId="19" fillId="2" borderId="10" xfId="1" applyFont="1" applyFill="1" applyBorder="1"/>
    <xf numFmtId="0" fontId="26" fillId="2" borderId="10" xfId="1" applyFont="1" applyFill="1" applyBorder="1" applyAlignment="1">
      <alignment wrapText="1"/>
    </xf>
    <xf numFmtId="0" fontId="26" fillId="2" borderId="0" xfId="1" applyFont="1" applyFill="1" applyAlignment="1">
      <alignment wrapText="1"/>
    </xf>
    <xf numFmtId="0" fontId="7" fillId="6" borderId="74" xfId="1" applyFont="1" applyFill="1" applyBorder="1" applyAlignment="1" applyProtection="1">
      <alignment horizontal="center" vertical="center" wrapText="1"/>
      <protection locked="0"/>
    </xf>
    <xf numFmtId="0" fontId="7" fillId="6" borderId="36" xfId="1" applyFont="1" applyFill="1" applyBorder="1" applyAlignment="1">
      <alignment vertical="center" wrapText="1"/>
    </xf>
    <xf numFmtId="0" fontId="7" fillId="6" borderId="41" xfId="1" applyFont="1" applyFill="1" applyBorder="1" applyAlignment="1">
      <alignment vertical="center" wrapText="1"/>
    </xf>
    <xf numFmtId="0" fontId="7" fillId="6" borderId="75" xfId="1" applyFont="1" applyFill="1" applyBorder="1" applyAlignment="1">
      <alignment vertical="center" wrapText="1"/>
    </xf>
    <xf numFmtId="0" fontId="40" fillId="6" borderId="2" xfId="1" applyFont="1" applyFill="1" applyBorder="1" applyAlignment="1">
      <alignment vertical="center" wrapText="1"/>
    </xf>
    <xf numFmtId="0" fontId="40" fillId="6" borderId="3" xfId="1" applyFont="1" applyFill="1" applyBorder="1" applyAlignment="1">
      <alignment vertical="center" wrapText="1"/>
    </xf>
    <xf numFmtId="0" fontId="41" fillId="0" borderId="76" xfId="1" applyFont="1" applyBorder="1" applyAlignment="1">
      <alignment vertical="center" wrapText="1"/>
    </xf>
    <xf numFmtId="0" fontId="41" fillId="0" borderId="77" xfId="1" applyFont="1" applyBorder="1" applyAlignment="1">
      <alignment vertical="center" wrapText="1"/>
    </xf>
    <xf numFmtId="0" fontId="41" fillId="0" borderId="46" xfId="1" applyFont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24" fillId="6" borderId="78" xfId="1" applyFont="1" applyFill="1" applyBorder="1" applyAlignment="1">
      <alignment horizontal="center" vertical="center" wrapText="1"/>
    </xf>
    <xf numFmtId="0" fontId="26" fillId="6" borderId="79" xfId="1" applyFont="1" applyFill="1" applyBorder="1" applyAlignment="1">
      <alignment vertical="center"/>
    </xf>
    <xf numFmtId="0" fontId="26" fillId="6" borderId="19" xfId="1" applyFont="1" applyFill="1" applyBorder="1" applyAlignment="1">
      <alignment wrapText="1"/>
    </xf>
    <xf numFmtId="0" fontId="26" fillId="6" borderId="19" xfId="1" applyFont="1" applyFill="1" applyBorder="1"/>
    <xf numFmtId="0" fontId="26" fillId="6" borderId="19" xfId="1" applyFont="1" applyFill="1" applyBorder="1" applyAlignment="1">
      <alignment horizontal="center" wrapText="1"/>
    </xf>
    <xf numFmtId="0" fontId="26" fillId="6" borderId="80" xfId="1" applyFont="1" applyFill="1" applyBorder="1" applyAlignment="1">
      <alignment horizontal="center" wrapText="1"/>
    </xf>
    <xf numFmtId="0" fontId="1" fillId="6" borderId="4" xfId="1" applyFill="1" applyBorder="1"/>
    <xf numFmtId="0" fontId="1" fillId="6" borderId="5" xfId="1" applyFill="1" applyBorder="1"/>
    <xf numFmtId="0" fontId="26" fillId="6" borderId="79" xfId="1" applyFont="1" applyFill="1" applyBorder="1" applyAlignment="1">
      <alignment horizontal="center" wrapText="1"/>
    </xf>
    <xf numFmtId="0" fontId="26" fillId="6" borderId="0" xfId="1" applyFont="1" applyFill="1"/>
    <xf numFmtId="0" fontId="1" fillId="6" borderId="0" xfId="1" applyFill="1"/>
    <xf numFmtId="0" fontId="8" fillId="6" borderId="47" xfId="1" applyFont="1" applyFill="1" applyBorder="1" applyAlignment="1">
      <alignment horizontal="center" vertical="center"/>
    </xf>
    <xf numFmtId="0" fontId="19" fillId="6" borderId="0" xfId="1" applyFont="1" applyFill="1" applyAlignment="1">
      <alignment horizontal="center" wrapText="1"/>
    </xf>
    <xf numFmtId="0" fontId="26" fillId="6" borderId="0" xfId="1" applyFont="1" applyFill="1" applyAlignment="1">
      <alignment horizontal="center" wrapText="1"/>
    </xf>
    <xf numFmtId="0" fontId="26" fillId="6" borderId="5" xfId="1" applyFont="1" applyFill="1" applyBorder="1" applyAlignment="1">
      <alignment horizontal="center" wrapText="1"/>
    </xf>
    <xf numFmtId="0" fontId="42" fillId="6" borderId="4" xfId="1" applyFont="1" applyFill="1" applyBorder="1" applyAlignment="1">
      <alignment horizontal="left" wrapText="1"/>
    </xf>
    <xf numFmtId="0" fontId="26" fillId="6" borderId="5" xfId="1" applyFont="1" applyFill="1" applyBorder="1"/>
    <xf numFmtId="0" fontId="26" fillId="0" borderId="0" xfId="1" applyFont="1"/>
    <xf numFmtId="0" fontId="26" fillId="0" borderId="81" xfId="1" applyFont="1" applyBorder="1"/>
    <xf numFmtId="2" fontId="33" fillId="0" borderId="8" xfId="1" applyNumberFormat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>
      <alignment horizontal="center" vertical="center"/>
    </xf>
    <xf numFmtId="165" fontId="8" fillId="0" borderId="83" xfId="1" applyNumberFormat="1" applyFont="1" applyBorder="1" applyAlignment="1" applyProtection="1">
      <alignment horizontal="center" vertical="center"/>
      <protection locked="0"/>
    </xf>
    <xf numFmtId="165" fontId="20" fillId="0" borderId="84" xfId="1" applyNumberFormat="1" applyFont="1" applyBorder="1"/>
    <xf numFmtId="165" fontId="20" fillId="0" borderId="85" xfId="1" applyNumberFormat="1" applyFont="1" applyBorder="1"/>
    <xf numFmtId="165" fontId="20" fillId="0" borderId="86" xfId="1" applyNumberFormat="1" applyFont="1" applyBorder="1"/>
    <xf numFmtId="2" fontId="33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left" vertical="center"/>
    </xf>
    <xf numFmtId="0" fontId="29" fillId="2" borderId="4" xfId="1" applyFont="1" applyFill="1" applyBorder="1"/>
    <xf numFmtId="0" fontId="29" fillId="2" borderId="25" xfId="1" applyFont="1" applyFill="1" applyBorder="1" applyAlignment="1">
      <alignment wrapText="1"/>
    </xf>
    <xf numFmtId="0" fontId="29" fillId="2" borderId="5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8" fillId="0" borderId="48" xfId="1" applyFont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2" borderId="25" xfId="1" applyFill="1" applyBorder="1" applyAlignment="1">
      <alignment horizontal="left"/>
    </xf>
    <xf numFmtId="0" fontId="8" fillId="2" borderId="8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72" xfId="1" applyFont="1" applyBorder="1" applyAlignment="1">
      <alignment horizontal="left" vertical="center"/>
    </xf>
    <xf numFmtId="165" fontId="8" fillId="0" borderId="54" xfId="1" applyNumberFormat="1" applyFont="1" applyBorder="1" applyAlignment="1" applyProtection="1">
      <alignment horizontal="center" vertical="center"/>
      <protection locked="0"/>
    </xf>
    <xf numFmtId="165" fontId="8" fillId="0" borderId="18" xfId="1" applyNumberFormat="1" applyFont="1" applyBorder="1" applyAlignment="1" applyProtection="1">
      <alignment horizontal="center" vertical="center"/>
      <protection locked="0"/>
    </xf>
    <xf numFmtId="165" fontId="8" fillId="0" borderId="59" xfId="1" applyNumberFormat="1" applyFont="1" applyBorder="1" applyAlignment="1" applyProtection="1">
      <alignment horizontal="center" vertical="center"/>
      <protection locked="0"/>
    </xf>
    <xf numFmtId="0" fontId="15" fillId="2" borderId="9" xfId="1" applyFont="1" applyFill="1" applyBorder="1" applyAlignment="1">
      <alignment horizontal="left" wrapText="1"/>
    </xf>
    <xf numFmtId="0" fontId="15" fillId="2" borderId="71" xfId="1" applyFont="1" applyFill="1" applyBorder="1" applyAlignment="1">
      <alignment horizontal="left"/>
    </xf>
    <xf numFmtId="0" fontId="15" fillId="2" borderId="10" xfId="1" applyFont="1" applyFill="1" applyBorder="1"/>
    <xf numFmtId="0" fontId="15" fillId="2" borderId="11" xfId="1" applyFont="1" applyFill="1" applyBorder="1"/>
    <xf numFmtId="0" fontId="25" fillId="3" borderId="65" xfId="1" applyFont="1" applyFill="1" applyBorder="1" applyAlignment="1">
      <alignment horizontal="left" vertical="center"/>
    </xf>
    <xf numFmtId="0" fontId="25" fillId="3" borderId="66" xfId="1" applyFont="1" applyFill="1" applyBorder="1" applyAlignment="1">
      <alignment horizontal="center" vertical="center"/>
    </xf>
    <xf numFmtId="0" fontId="8" fillId="3" borderId="69" xfId="1" applyFont="1" applyFill="1" applyBorder="1" applyAlignment="1">
      <alignment horizontal="left" vertical="center"/>
    </xf>
    <xf numFmtId="2" fontId="43" fillId="0" borderId="10" xfId="1" applyNumberFormat="1" applyFont="1" applyBorder="1" applyAlignment="1" applyProtection="1">
      <alignment horizontal="center" vertical="center"/>
      <protection locked="0"/>
    </xf>
    <xf numFmtId="2" fontId="43" fillId="0" borderId="87" xfId="1" applyNumberFormat="1" applyFont="1" applyBorder="1" applyAlignment="1" applyProtection="1">
      <alignment horizontal="center" vertical="center"/>
      <protection locked="0"/>
    </xf>
    <xf numFmtId="2" fontId="43" fillId="0" borderId="88" xfId="1" applyNumberFormat="1" applyFont="1" applyBorder="1" applyAlignment="1" applyProtection="1">
      <alignment horizontal="center" vertical="center"/>
      <protection locked="0"/>
    </xf>
    <xf numFmtId="0" fontId="26" fillId="0" borderId="5" xfId="1" applyFont="1" applyBorder="1"/>
    <xf numFmtId="0" fontId="24" fillId="6" borderId="47" xfId="1" applyFont="1" applyFill="1" applyBorder="1" applyAlignment="1">
      <alignment horizontal="center" vertical="center" wrapText="1"/>
    </xf>
    <xf numFmtId="0" fontId="26" fillId="6" borderId="0" xfId="1" applyFont="1" applyFill="1" applyAlignment="1">
      <alignment vertical="center"/>
    </xf>
    <xf numFmtId="0" fontId="26" fillId="6" borderId="4" xfId="1" applyFont="1" applyFill="1" applyBorder="1" applyAlignment="1">
      <alignment horizontal="center" wrapText="1"/>
    </xf>
    <xf numFmtId="0" fontId="7" fillId="6" borderId="0" xfId="1" applyFont="1" applyFill="1"/>
    <xf numFmtId="0" fontId="7" fillId="6" borderId="5" xfId="1" applyFont="1" applyFill="1" applyBorder="1"/>
    <xf numFmtId="0" fontId="7" fillId="0" borderId="5" xfId="1" applyFont="1" applyBorder="1"/>
    <xf numFmtId="0" fontId="3" fillId="6" borderId="47" xfId="1" applyFont="1" applyFill="1" applyBorder="1" applyAlignment="1">
      <alignment horizontal="center" vertical="center"/>
    </xf>
    <xf numFmtId="0" fontId="3" fillId="6" borderId="55" xfId="1" applyFont="1" applyFill="1" applyBorder="1" applyAlignment="1">
      <alignment horizontal="center" vertical="center"/>
    </xf>
    <xf numFmtId="0" fontId="1" fillId="6" borderId="10" xfId="1" applyFill="1" applyBorder="1"/>
    <xf numFmtId="0" fontId="1" fillId="6" borderId="11" xfId="1" applyFill="1" applyBorder="1"/>
    <xf numFmtId="0" fontId="1" fillId="6" borderId="9" xfId="1" applyFill="1" applyBorder="1"/>
    <xf numFmtId="0" fontId="26" fillId="6" borderId="10" xfId="1" applyFont="1" applyFill="1" applyBorder="1"/>
    <xf numFmtId="0" fontId="26" fillId="6" borderId="11" xfId="1" applyFont="1" applyFill="1" applyBorder="1"/>
    <xf numFmtId="0" fontId="26" fillId="0" borderId="10" xfId="1" applyFont="1" applyBorder="1"/>
    <xf numFmtId="0" fontId="26" fillId="0" borderId="11" xfId="1" applyFont="1" applyBorder="1"/>
    <xf numFmtId="0" fontId="8" fillId="2" borderId="0" xfId="1" applyFont="1" applyFill="1"/>
    <xf numFmtId="0" fontId="26" fillId="2" borderId="18" xfId="1" applyFont="1" applyFill="1" applyBorder="1" applyProtection="1">
      <protection locked="0"/>
    </xf>
    <xf numFmtId="0" fontId="26" fillId="2" borderId="25" xfId="1" applyFont="1" applyFill="1" applyBorder="1" applyProtection="1">
      <protection locked="0"/>
    </xf>
    <xf numFmtId="0" fontId="26" fillId="2" borderId="29" xfId="1" applyFont="1" applyFill="1" applyBorder="1" applyProtection="1">
      <protection locked="0"/>
    </xf>
    <xf numFmtId="0" fontId="26" fillId="2" borderId="0" xfId="1" applyFont="1" applyFill="1" applyProtection="1">
      <protection locked="0"/>
    </xf>
    <xf numFmtId="0" fontId="1" fillId="2" borderId="14" xfId="1" applyFill="1" applyBorder="1"/>
    <xf numFmtId="0" fontId="3" fillId="2" borderId="0" xfId="1" applyFont="1" applyFill="1" applyAlignment="1">
      <alignment wrapText="1"/>
    </xf>
    <xf numFmtId="1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 vertical="center"/>
    </xf>
    <xf numFmtId="0" fontId="35" fillId="0" borderId="24" xfId="1" applyFont="1" applyBorder="1"/>
    <xf numFmtId="0" fontId="1" fillId="2" borderId="12" xfId="1" applyFill="1" applyBorder="1"/>
    <xf numFmtId="0" fontId="28" fillId="2" borderId="0" xfId="1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>
      <alignment horizontal="center" vertical="center" wrapText="1"/>
    </xf>
    <xf numFmtId="1" fontId="26" fillId="6" borderId="39" xfId="1" applyNumberFormat="1" applyFont="1" applyFill="1" applyBorder="1" applyAlignment="1">
      <alignment horizontal="center" wrapText="1"/>
    </xf>
    <xf numFmtId="0" fontId="44" fillId="0" borderId="57" xfId="1" applyFont="1" applyBorder="1" applyAlignment="1">
      <alignment horizontal="center" vertical="center" wrapText="1"/>
    </xf>
    <xf numFmtId="1" fontId="19" fillId="6" borderId="6" xfId="1" applyNumberFormat="1" applyFont="1" applyFill="1" applyBorder="1" applyAlignment="1">
      <alignment horizontal="center" wrapText="1"/>
    </xf>
    <xf numFmtId="1" fontId="26" fillId="6" borderId="6" xfId="1" applyNumberFormat="1" applyFont="1" applyFill="1" applyBorder="1" applyAlignment="1">
      <alignment horizont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>
      <alignment horizontal="center" vertical="center"/>
    </xf>
    <xf numFmtId="0" fontId="44" fillId="0" borderId="57" xfId="1" applyFont="1" applyBorder="1" applyAlignment="1">
      <alignment horizontal="center" wrapText="1"/>
    </xf>
    <xf numFmtId="1" fontId="15" fillId="6" borderId="6" xfId="1" applyNumberFormat="1" applyFont="1" applyFill="1" applyBorder="1" applyAlignment="1">
      <alignment horizontal="center"/>
    </xf>
    <xf numFmtId="1" fontId="1" fillId="2" borderId="0" xfId="1" applyNumberFormat="1" applyFill="1"/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0" fontId="44" fillId="2" borderId="39" xfId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center" vertical="center"/>
      <protection locked="0"/>
    </xf>
    <xf numFmtId="0" fontId="44" fillId="2" borderId="70" xfId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0" fontId="44" fillId="2" borderId="48" xfId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Alignment="1">
      <alignment horizontal="center"/>
    </xf>
    <xf numFmtId="2" fontId="15" fillId="2" borderId="0" xfId="1" applyNumberFormat="1" applyFont="1" applyFill="1" applyAlignment="1" applyProtection="1">
      <alignment horizontal="center"/>
      <protection locked="0"/>
    </xf>
    <xf numFmtId="9" fontId="19" fillId="2" borderId="0" xfId="8" applyFont="1" applyFill="1" applyAlignment="1">
      <alignment horizontal="center"/>
    </xf>
    <xf numFmtId="166" fontId="19" fillId="2" borderId="0" xfId="1" applyNumberFormat="1" applyFont="1" applyFill="1" applyAlignment="1">
      <alignment horizontal="center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7" fillId="2" borderId="35" xfId="1" applyNumberFormat="1" applyFont="1" applyFill="1" applyBorder="1" applyAlignment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Protection="1">
      <protection locked="0"/>
    </xf>
    <xf numFmtId="0" fontId="19" fillId="2" borderId="0" xfId="1" applyFont="1" applyFill="1" applyAlignment="1">
      <alignment horizontal="center"/>
    </xf>
    <xf numFmtId="2" fontId="27" fillId="2" borderId="0" xfId="1" applyNumberFormat="1" applyFont="1" applyFill="1" applyAlignment="1">
      <alignment horizontal="center"/>
    </xf>
    <xf numFmtId="1" fontId="15" fillId="2" borderId="0" xfId="1" applyNumberFormat="1" applyFont="1" applyFill="1" applyProtection="1">
      <protection locked="0"/>
    </xf>
    <xf numFmtId="49" fontId="1" fillId="2" borderId="0" xfId="1" applyNumberFormat="1" applyFill="1" applyAlignment="1">
      <alignment horizontal="left" wrapText="1"/>
    </xf>
    <xf numFmtId="0" fontId="1" fillId="7" borderId="0" xfId="1" applyFill="1" applyAlignment="1">
      <alignment horizontal="center" vertical="center"/>
    </xf>
    <xf numFmtId="0" fontId="1" fillId="7" borderId="0" xfId="1" applyFill="1"/>
    <xf numFmtId="0" fontId="16" fillId="7" borderId="0" xfId="1" applyFont="1" applyFill="1" applyAlignment="1" applyProtection="1">
      <alignment vertical="center"/>
      <protection locked="0"/>
    </xf>
    <xf numFmtId="0" fontId="26" fillId="7" borderId="0" xfId="1" applyFont="1" applyFill="1" applyAlignment="1">
      <alignment vertical="center"/>
    </xf>
    <xf numFmtId="0" fontId="45" fillId="7" borderId="58" xfId="1" applyFont="1" applyFill="1" applyBorder="1" applyAlignment="1">
      <alignment vertical="center" wrapText="1"/>
    </xf>
    <xf numFmtId="0" fontId="45" fillId="7" borderId="60" xfId="1" applyFont="1" applyFill="1" applyBorder="1" applyAlignment="1">
      <alignment vertical="center" wrapText="1"/>
    </xf>
    <xf numFmtId="0" fontId="24" fillId="7" borderId="0" xfId="1" applyFont="1" applyFill="1" applyAlignment="1">
      <alignment horizontal="center" vertical="center" wrapText="1"/>
    </xf>
    <xf numFmtId="0" fontId="8" fillId="7" borderId="0" xfId="1" applyFont="1" applyFill="1" applyAlignment="1">
      <alignment horizontal="center" vertical="center" wrapText="1"/>
    </xf>
    <xf numFmtId="0" fontId="47" fillId="10" borderId="4" xfId="1" applyFont="1" applyFill="1" applyBorder="1" applyAlignment="1">
      <alignment horizontal="left" vertical="center"/>
    </xf>
    <xf numFmtId="0" fontId="1" fillId="1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0" borderId="5" xfId="1" applyFill="1" applyBorder="1" applyAlignment="1">
      <alignment horizontal="center" vertical="center"/>
    </xf>
    <xf numFmtId="0" fontId="1" fillId="7" borderId="4" xfId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/>
    </xf>
    <xf numFmtId="0" fontId="1" fillId="7" borderId="10" xfId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left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2" fontId="29" fillId="2" borderId="25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Alignment="1" applyProtection="1">
      <alignment horizontal="center" vertical="center"/>
      <protection locked="0"/>
    </xf>
    <xf numFmtId="2" fontId="29" fillId="2" borderId="0" xfId="1" applyNumberFormat="1" applyFont="1" applyFill="1" applyAlignment="1" applyProtection="1">
      <alignment horizontal="center" vertical="center"/>
      <protection locked="0"/>
    </xf>
    <xf numFmtId="2" fontId="29" fillId="2" borderId="5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>
      <alignment horizontal="center" vertical="center" wrapText="1"/>
    </xf>
    <xf numFmtId="0" fontId="51" fillId="0" borderId="0" xfId="0" applyFont="1"/>
    <xf numFmtId="0" fontId="11" fillId="0" borderId="36" xfId="4" applyBorder="1" applyAlignment="1" applyProtection="1">
      <alignment horizontal="center"/>
      <protection locked="0"/>
    </xf>
    <xf numFmtId="0" fontId="11" fillId="0" borderId="29" xfId="4" applyBorder="1" applyAlignment="1">
      <alignment wrapText="1"/>
    </xf>
    <xf numFmtId="0" fontId="11" fillId="0" borderId="36" xfId="5" applyBorder="1" applyAlignment="1" applyProtection="1">
      <alignment horizontal="center"/>
      <protection locked="0"/>
    </xf>
    <xf numFmtId="2" fontId="11" fillId="0" borderId="36" xfId="6" applyNumberFormat="1" applyBorder="1" applyAlignment="1">
      <alignment horizontal="center"/>
    </xf>
    <xf numFmtId="2" fontId="11" fillId="0" borderId="36" xfId="7" applyNumberFormat="1" applyBorder="1" applyAlignment="1" applyProtection="1">
      <alignment horizontal="center"/>
      <protection locked="0"/>
    </xf>
    <xf numFmtId="0" fontId="11" fillId="0" borderId="6" xfId="4" applyBorder="1" applyProtection="1">
      <protection locked="0"/>
    </xf>
    <xf numFmtId="0" fontId="11" fillId="0" borderId="6" xfId="5" applyBorder="1" applyAlignment="1" applyProtection="1">
      <alignment horizontal="center"/>
      <protection locked="0"/>
    </xf>
    <xf numFmtId="2" fontId="11" fillId="0" borderId="6" xfId="6" applyNumberFormat="1" applyBorder="1" applyAlignment="1">
      <alignment horizontal="center"/>
    </xf>
    <xf numFmtId="2" fontId="11" fillId="0" borderId="6" xfId="7" applyNumberFormat="1" applyBorder="1" applyAlignment="1" applyProtection="1">
      <alignment horizontal="center"/>
      <protection locked="0"/>
    </xf>
    <xf numFmtId="0" fontId="52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2" fillId="7" borderId="61" xfId="1" applyFont="1" applyFill="1" applyBorder="1" applyAlignment="1">
      <alignment vertical="center" wrapText="1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26" fillId="0" borderId="41" xfId="1" applyFont="1" applyBorder="1" applyAlignment="1">
      <alignment vertical="center" wrapText="1"/>
    </xf>
    <xf numFmtId="1" fontId="26" fillId="0" borderId="41" xfId="1" applyNumberFormat="1" applyFont="1" applyBorder="1" applyAlignment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>
      <alignment horizontal="center" vertical="center" wrapText="1"/>
    </xf>
    <xf numFmtId="1" fontId="18" fillId="5" borderId="41" xfId="1" applyNumberFormat="1" applyFont="1" applyFill="1" applyBorder="1" applyAlignment="1">
      <alignment horizontal="center" vertical="center" wrapText="1"/>
    </xf>
    <xf numFmtId="1" fontId="26" fillId="0" borderId="68" xfId="1" applyNumberFormat="1" applyFont="1" applyBorder="1" applyAlignment="1">
      <alignment horizontal="center" vertical="center" wrapText="1"/>
    </xf>
    <xf numFmtId="0" fontId="26" fillId="6" borderId="39" xfId="1" applyFont="1" applyFill="1" applyBorder="1" applyAlignment="1">
      <alignment vertical="center" wrapText="1"/>
    </xf>
    <xf numFmtId="2" fontId="26" fillId="4" borderId="6" xfId="1" applyNumberFormat="1" applyFont="1" applyFill="1" applyBorder="1" applyAlignment="1" applyProtection="1">
      <alignment horizontal="center" vertical="center"/>
      <protection locked="0"/>
    </xf>
    <xf numFmtId="2" fontId="18" fillId="5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45" xfId="1" applyFont="1" applyFill="1" applyBorder="1" applyAlignment="1">
      <alignment vertical="center" wrapText="1"/>
    </xf>
    <xf numFmtId="0" fontId="26" fillId="6" borderId="41" xfId="1" applyFont="1" applyFill="1" applyBorder="1" applyAlignment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  <protection locked="0"/>
    </xf>
    <xf numFmtId="0" fontId="26" fillId="6" borderId="41" xfId="1" applyFont="1" applyFill="1" applyBorder="1" applyAlignment="1">
      <alignment horizontal="center" vertical="center" wrapText="1"/>
    </xf>
    <xf numFmtId="0" fontId="26" fillId="6" borderId="36" xfId="1" applyFont="1" applyFill="1" applyBorder="1" applyAlignment="1">
      <alignment horizontal="center" vertical="center" wrapText="1"/>
    </xf>
    <xf numFmtId="0" fontId="26" fillId="6" borderId="51" xfId="1" applyFont="1" applyFill="1" applyBorder="1" applyAlignment="1">
      <alignment horizontal="center" vertical="center" wrapText="1"/>
    </xf>
    <xf numFmtId="0" fontId="26" fillId="6" borderId="44" xfId="1" applyFont="1" applyFill="1" applyBorder="1" applyAlignment="1">
      <alignment horizontal="center" wrapText="1"/>
    </xf>
    <xf numFmtId="0" fontId="26" fillId="6" borderId="46" xfId="1" applyFont="1" applyFill="1" applyBorder="1" applyAlignment="1">
      <alignment horizontal="center" wrapText="1"/>
    </xf>
    <xf numFmtId="0" fontId="26" fillId="6" borderId="57" xfId="1" applyFont="1" applyFill="1" applyBorder="1" applyAlignment="1">
      <alignment horizontal="center" vertical="center" wrapText="1"/>
    </xf>
    <xf numFmtId="0" fontId="26" fillId="6" borderId="36" xfId="1" applyFont="1" applyFill="1" applyBorder="1" applyAlignment="1">
      <alignment vertical="center" wrapText="1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Alignment="1" applyProtection="1">
      <alignment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44" fillId="2" borderId="54" xfId="1" applyFont="1" applyFill="1" applyBorder="1" applyAlignment="1" applyProtection="1">
      <alignment horizontal="left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9" fontId="11" fillId="4" borderId="36" xfId="8" applyFill="1" applyBorder="1" applyAlignment="1" applyProtection="1">
      <alignment horizontal="center" vertical="center"/>
      <protection locked="0"/>
    </xf>
    <xf numFmtId="9" fontId="11" fillId="5" borderId="36" xfId="8" applyFill="1" applyBorder="1" applyAlignment="1" applyProtection="1">
      <alignment horizontal="center" vertical="center"/>
      <protection locked="0"/>
    </xf>
    <xf numFmtId="9" fontId="11" fillId="3" borderId="36" xfId="8" applyFill="1" applyBorder="1" applyAlignment="1" applyProtection="1">
      <alignment horizontal="center" vertical="center"/>
      <protection locked="0"/>
    </xf>
    <xf numFmtId="9" fontId="11" fillId="3" borderId="51" xfId="8" applyFill="1" applyBorder="1" applyAlignment="1" applyProtection="1">
      <alignment horizontal="center" vertical="center"/>
      <protection locked="0"/>
    </xf>
    <xf numFmtId="9" fontId="11" fillId="4" borderId="61" xfId="8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ill="1" applyBorder="1" applyAlignment="1" applyProtection="1">
      <alignment horizontal="center" vertical="center"/>
      <protection locked="0"/>
    </xf>
    <xf numFmtId="9" fontId="11" fillId="3" borderId="62" xfId="8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>
      <alignment horizontal="left" vertical="center" wrapText="1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9" fontId="11" fillId="3" borderId="68" xfId="8" applyFill="1" applyBorder="1" applyAlignment="1" applyProtection="1">
      <alignment horizontal="center" vertical="center"/>
      <protection locked="0"/>
    </xf>
    <xf numFmtId="9" fontId="11" fillId="5" borderId="61" xfId="8" applyFill="1" applyBorder="1" applyAlignment="1" applyProtection="1">
      <alignment horizontal="center" vertical="center"/>
      <protection locked="0"/>
    </xf>
    <xf numFmtId="0" fontId="53" fillId="0" borderId="0" xfId="3" applyFont="1"/>
    <xf numFmtId="0" fontId="7" fillId="0" borderId="38" xfId="1" applyFont="1" applyBorder="1" applyAlignment="1">
      <alignment horizontal="right"/>
    </xf>
    <xf numFmtId="0" fontId="54" fillId="0" borderId="0" xfId="3" applyFont="1"/>
    <xf numFmtId="0" fontId="4" fillId="0" borderId="4" xfId="2" applyBorder="1" applyAlignment="1" applyProtection="1">
      <alignment vertical="center"/>
    </xf>
    <xf numFmtId="0" fontId="1" fillId="0" borderId="1" xfId="1" applyBorder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/>
    <xf numFmtId="0" fontId="3" fillId="0" borderId="4" xfId="1" applyFont="1" applyBorder="1" applyAlignment="1">
      <alignment vertical="center"/>
    </xf>
    <xf numFmtId="0" fontId="1" fillId="10" borderId="48" xfId="1" applyFill="1" applyBorder="1" applyAlignment="1">
      <alignment horizontal="center" vertical="center"/>
    </xf>
    <xf numFmtId="0" fontId="47" fillId="10" borderId="52" xfId="1" applyFont="1" applyFill="1" applyBorder="1" applyAlignment="1">
      <alignment horizontal="left" vertical="center"/>
    </xf>
    <xf numFmtId="0" fontId="1" fillId="10" borderId="82" xfId="1" applyFill="1" applyBorder="1" applyAlignment="1">
      <alignment horizontal="center" vertical="center"/>
    </xf>
    <xf numFmtId="0" fontId="1" fillId="10" borderId="94" xfId="1" applyFill="1" applyBorder="1" applyAlignment="1">
      <alignment horizontal="center" vertical="center"/>
    </xf>
    <xf numFmtId="0" fontId="47" fillId="10" borderId="83" xfId="1" applyFont="1" applyFill="1" applyBorder="1" applyAlignment="1">
      <alignment horizontal="left" vertical="center"/>
    </xf>
    <xf numFmtId="0" fontId="55" fillId="0" borderId="0" xfId="0" applyFont="1"/>
    <xf numFmtId="166" fontId="20" fillId="5" borderId="41" xfId="1" applyNumberFormat="1" applyFont="1" applyFill="1" applyBorder="1" applyAlignment="1" applyProtection="1">
      <alignment horizontal="center" vertical="center"/>
      <protection locked="0"/>
    </xf>
    <xf numFmtId="166" fontId="20" fillId="5" borderId="45" xfId="1" applyNumberFormat="1" applyFont="1" applyFill="1" applyBorder="1" applyAlignment="1" applyProtection="1">
      <alignment horizontal="center" vertical="center"/>
      <protection locked="0"/>
    </xf>
    <xf numFmtId="166" fontId="20" fillId="5" borderId="39" xfId="1" applyNumberFormat="1" applyFont="1" applyFill="1" applyBorder="1" applyAlignment="1" applyProtection="1">
      <alignment horizontal="center" vertical="center"/>
      <protection locked="0"/>
    </xf>
    <xf numFmtId="166" fontId="20" fillId="5" borderId="64" xfId="1" applyNumberFormat="1" applyFont="1" applyFill="1" applyBorder="1" applyAlignment="1" applyProtection="1">
      <alignment horizontal="center" vertical="center"/>
      <protection locked="0"/>
    </xf>
    <xf numFmtId="166" fontId="20" fillId="5" borderId="6" xfId="1" applyNumberFormat="1" applyFont="1" applyFill="1" applyBorder="1" applyAlignment="1" applyProtection="1">
      <alignment horizontal="center" vertical="center"/>
      <protection locked="0"/>
    </xf>
    <xf numFmtId="166" fontId="20" fillId="5" borderId="54" xfId="1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2" borderId="36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left" vertical="center" wrapText="1"/>
      <protection locked="0"/>
    </xf>
    <xf numFmtId="0" fontId="2" fillId="0" borderId="91" xfId="1" applyFont="1" applyBorder="1" applyAlignment="1">
      <alignment horizontal="center"/>
    </xf>
    <xf numFmtId="0" fontId="2" fillId="0" borderId="92" xfId="1" applyFont="1" applyBorder="1" applyAlignment="1">
      <alignment horizontal="center"/>
    </xf>
    <xf numFmtId="0" fontId="2" fillId="0" borderId="93" xfId="1" applyFont="1" applyBorder="1" applyAlignment="1">
      <alignment horizontal="center"/>
    </xf>
    <xf numFmtId="0" fontId="3" fillId="11" borderId="4" xfId="1" applyFont="1" applyFill="1" applyBorder="1" applyAlignment="1">
      <alignment horizontal="center"/>
    </xf>
    <xf numFmtId="0" fontId="3" fillId="11" borderId="0" xfId="1" applyFont="1" applyFill="1" applyAlignment="1">
      <alignment horizontal="center"/>
    </xf>
    <xf numFmtId="0" fontId="3" fillId="11" borderId="5" xfId="1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0" fontId="26" fillId="2" borderId="47" xfId="1" applyFont="1" applyFill="1" applyBorder="1" applyAlignment="1">
      <alignment horizontal="center" vertical="center" textRotation="90"/>
    </xf>
    <xf numFmtId="0" fontId="26" fillId="2" borderId="55" xfId="1" applyFont="1" applyFill="1" applyBorder="1" applyAlignment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0" fontId="24" fillId="2" borderId="43" xfId="1" applyFont="1" applyFill="1" applyBorder="1" applyAlignment="1">
      <alignment horizontal="center" vertical="center" textRotation="90"/>
    </xf>
    <xf numFmtId="0" fontId="24" fillId="2" borderId="47" xfId="1" applyFont="1" applyFill="1" applyBorder="1" applyAlignment="1">
      <alignment horizontal="center" vertical="center" textRotation="90"/>
    </xf>
    <xf numFmtId="0" fontId="24" fillId="2" borderId="55" xfId="1" applyFont="1" applyFill="1" applyBorder="1" applyAlignment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7" fillId="2" borderId="10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52" fillId="7" borderId="75" xfId="1" applyFont="1" applyFill="1" applyBorder="1" applyAlignment="1">
      <alignment horizontal="center" vertical="center" wrapText="1"/>
    </xf>
    <xf numFmtId="0" fontId="52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2" fillId="7" borderId="91" xfId="1" applyFont="1" applyFill="1" applyBorder="1" applyAlignment="1">
      <alignment horizontal="center" vertical="center"/>
    </xf>
    <xf numFmtId="0" fontId="52" fillId="7" borderId="92" xfId="1" applyFont="1" applyFill="1" applyBorder="1" applyAlignment="1">
      <alignment horizontal="center" vertical="center"/>
    </xf>
    <xf numFmtId="0" fontId="52" fillId="7" borderId="93" xfId="1" applyFont="1" applyFill="1" applyBorder="1" applyAlignment="1">
      <alignment horizontal="center" vertical="center"/>
    </xf>
    <xf numFmtId="0" fontId="1" fillId="7" borderId="52" xfId="1" applyFill="1" applyBorder="1" applyAlignment="1">
      <alignment horizontal="left" vertical="center" wrapText="1"/>
    </xf>
    <xf numFmtId="0" fontId="1" fillId="0" borderId="82" xfId="1" applyBorder="1" applyAlignment="1">
      <alignment vertical="center" wrapText="1"/>
    </xf>
    <xf numFmtId="0" fontId="1" fillId="0" borderId="48" xfId="1" applyBorder="1" applyAlignment="1">
      <alignment vertical="center" wrapText="1"/>
    </xf>
    <xf numFmtId="0" fontId="1" fillId="7" borderId="6" xfId="1" applyFill="1" applyBorder="1" applyAlignment="1">
      <alignment horizontal="left" vertical="top" wrapText="1"/>
    </xf>
    <xf numFmtId="0" fontId="1" fillId="7" borderId="6" xfId="1" applyFill="1" applyBorder="1" applyAlignment="1">
      <alignment horizontal="left" vertical="top"/>
    </xf>
    <xf numFmtId="0" fontId="1" fillId="7" borderId="53" xfId="1" applyFill="1" applyBorder="1" applyAlignment="1">
      <alignment horizontal="left" vertical="top"/>
    </xf>
    <xf numFmtId="0" fontId="1" fillId="7" borderId="79" xfId="1" applyFill="1" applyBorder="1" applyAlignment="1">
      <alignment horizontal="left" vertical="center" wrapText="1"/>
    </xf>
    <xf numFmtId="0" fontId="1" fillId="0" borderId="19" xfId="1" applyBorder="1" applyAlignment="1">
      <alignment wrapText="1"/>
    </xf>
    <xf numFmtId="0" fontId="1" fillId="0" borderId="37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0" xfId="1" applyAlignment="1">
      <alignment wrapText="1"/>
    </xf>
    <xf numFmtId="0" fontId="1" fillId="0" borderId="38" xfId="1" applyBorder="1" applyAlignment="1">
      <alignment wrapText="1"/>
    </xf>
    <xf numFmtId="0" fontId="1" fillId="0" borderId="9" xfId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70" xfId="1" applyBorder="1" applyAlignment="1">
      <alignment wrapText="1"/>
    </xf>
    <xf numFmtId="0" fontId="52" fillId="7" borderId="57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/>
    </xf>
    <xf numFmtId="0" fontId="46" fillId="9" borderId="46" xfId="1" applyFont="1" applyFill="1" applyBorder="1" applyAlignment="1">
      <alignment horizontal="center" vertical="center"/>
    </xf>
    <xf numFmtId="0" fontId="1" fillId="0" borderId="82" xfId="1" applyBorder="1" applyAlignment="1">
      <alignment vertical="center"/>
    </xf>
    <xf numFmtId="0" fontId="1" fillId="0" borderId="48" xfId="1" applyBorder="1" applyAlignment="1">
      <alignment vertical="center"/>
    </xf>
    <xf numFmtId="0" fontId="1" fillId="7" borderId="83" xfId="1" applyFill="1" applyBorder="1" applyAlignment="1">
      <alignment horizontal="left" vertical="center" wrapTex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 vertical="center"/>
    </xf>
    <xf numFmtId="2" fontId="1" fillId="2" borderId="21" xfId="1" applyNumberFormat="1" applyFont="1" applyFill="1" applyBorder="1" applyAlignment="1">
      <alignment horizontal="left"/>
    </xf>
    <xf numFmtId="2" fontId="1" fillId="2" borderId="19" xfId="1" applyNumberFormat="1" applyFont="1" applyFill="1" applyBorder="1" applyAlignment="1">
      <alignment horizontal="left"/>
    </xf>
    <xf numFmtId="2" fontId="1" fillId="2" borderId="22" xfId="1" applyNumberFormat="1" applyFont="1" applyFill="1" applyBorder="1" applyAlignment="1">
      <alignment horizontal="left"/>
    </xf>
    <xf numFmtId="2" fontId="1" fillId="2" borderId="26" xfId="1" applyNumberFormat="1" applyFont="1" applyFill="1" applyBorder="1" applyAlignment="1">
      <alignment horizontal="left"/>
    </xf>
    <xf numFmtId="2" fontId="1" fillId="2" borderId="0" xfId="1" applyNumberFormat="1" applyFont="1" applyFill="1" applyAlignment="1">
      <alignment horizontal="left"/>
    </xf>
    <xf numFmtId="2" fontId="1" fillId="2" borderId="27" xfId="1" applyNumberFormat="1" applyFont="1" applyFill="1" applyBorder="1" applyAlignment="1">
      <alignment horizontal="left"/>
    </xf>
    <xf numFmtId="1" fontId="1" fillId="2" borderId="26" xfId="1" applyNumberFormat="1" applyFont="1" applyFill="1" applyBorder="1" applyAlignment="1">
      <alignment horizontal="left"/>
    </xf>
    <xf numFmtId="1" fontId="1" fillId="2" borderId="0" xfId="1" applyNumberFormat="1" applyFont="1" applyFill="1" applyAlignment="1">
      <alignment horizontal="left"/>
    </xf>
    <xf numFmtId="1" fontId="1" fillId="2" borderId="27" xfId="1" applyNumberFormat="1" applyFont="1" applyFill="1" applyBorder="1" applyAlignment="1">
      <alignment horizontal="left"/>
    </xf>
    <xf numFmtId="2" fontId="1" fillId="2" borderId="26" xfId="1" applyNumberFormat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165" fontId="1" fillId="6" borderId="8" xfId="1" applyNumberFormat="1" applyFont="1" applyFill="1" applyBorder="1" applyAlignment="1">
      <alignment horizontal="center" vertical="center" wrapText="1"/>
    </xf>
    <xf numFmtId="0" fontId="1" fillId="6" borderId="6" xfId="1" applyFont="1" applyFill="1" applyBorder="1" applyAlignment="1">
      <alignment horizontal="center" vertical="center" wrapText="1"/>
    </xf>
    <xf numFmtId="2" fontId="1" fillId="3" borderId="6" xfId="1" applyNumberFormat="1" applyFont="1" applyFill="1" applyBorder="1" applyAlignment="1">
      <alignment horizontal="center" vertical="center"/>
    </xf>
    <xf numFmtId="0" fontId="1" fillId="6" borderId="36" xfId="1" applyFont="1" applyFill="1" applyBorder="1" applyAlignment="1" applyProtection="1">
      <alignment horizontal="center" vertical="center" wrapText="1"/>
      <protection locked="0"/>
    </xf>
    <xf numFmtId="165" fontId="1" fillId="0" borderId="8" xfId="1" applyNumberFormat="1" applyFont="1" applyBorder="1" applyAlignment="1" applyProtection="1">
      <alignment horizontal="center" vertical="center" wrapText="1"/>
      <protection locked="0"/>
    </xf>
    <xf numFmtId="49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1" applyNumberFormat="1" applyFont="1" applyBorder="1" applyAlignment="1" applyProtection="1">
      <alignment horizontal="center" vertical="center" wrapText="1"/>
      <protection locked="0"/>
    </xf>
    <xf numFmtId="2" fontId="1" fillId="0" borderId="6" xfId="1" applyNumberFormat="1" applyFont="1" applyBorder="1" applyAlignment="1" applyProtection="1">
      <alignment horizontal="center" vertical="center" wrapText="1"/>
      <protection locked="0"/>
    </xf>
    <xf numFmtId="2" fontId="1" fillId="0" borderId="6" xfId="1" applyNumberFormat="1" applyFont="1" applyBorder="1" applyAlignment="1" applyProtection="1">
      <alignment horizontal="center" vertical="center"/>
      <protection locked="0"/>
    </xf>
    <xf numFmtId="2" fontId="1" fillId="0" borderId="36" xfId="1" applyNumberFormat="1" applyFont="1" applyBorder="1" applyAlignment="1" applyProtection="1">
      <alignment horizontal="center" vertical="center"/>
      <protection locked="0"/>
    </xf>
    <xf numFmtId="2" fontId="1" fillId="0" borderId="36" xfId="1" applyNumberFormat="1" applyFont="1" applyBorder="1" applyAlignment="1" applyProtection="1">
      <alignment horizontal="center" vertical="center" wrapText="1"/>
      <protection locked="0"/>
    </xf>
    <xf numFmtId="165" fontId="1" fillId="6" borderId="8" xfId="1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Protection="1">
      <protection locked="0"/>
    </xf>
    <xf numFmtId="49" fontId="1" fillId="0" borderId="36" xfId="1" applyNumberFormat="1" applyFont="1" applyBorder="1" applyAlignment="1" applyProtection="1">
      <alignment horizontal="center" vertical="center" wrapText="1"/>
      <protection locked="0"/>
    </xf>
    <xf numFmtId="0" fontId="1" fillId="2" borderId="0" xfId="1" applyFont="1" applyFill="1" applyAlignment="1" applyProtection="1">
      <alignment vertical="center"/>
      <protection locked="0"/>
    </xf>
    <xf numFmtId="0" fontId="1" fillId="2" borderId="0" xfId="1" applyFont="1" applyFill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0" borderId="44" xfId="1" applyFont="1" applyBorder="1" applyAlignment="1">
      <alignment horizontal="center" vertical="center"/>
    </xf>
    <xf numFmtId="0" fontId="1" fillId="2" borderId="45" xfId="1" applyFont="1" applyFill="1" applyBorder="1" applyAlignment="1" applyProtection="1">
      <alignment horizontal="left" vertical="center"/>
      <protection locked="0"/>
    </xf>
    <xf numFmtId="49" fontId="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" fillId="2" borderId="45" xfId="1" applyFont="1" applyFill="1" applyBorder="1" applyAlignment="1" applyProtection="1">
      <alignment horizontal="center" vertical="center"/>
      <protection locked="0"/>
    </xf>
    <xf numFmtId="166" fontId="1" fillId="4" borderId="45" xfId="1" applyNumberFormat="1" applyFont="1" applyFill="1" applyBorder="1" applyAlignment="1" applyProtection="1">
      <alignment horizontal="center" vertical="center"/>
      <protection locked="0"/>
    </xf>
    <xf numFmtId="166" fontId="1" fillId="0" borderId="45" xfId="1" applyNumberFormat="1" applyFont="1" applyBorder="1" applyAlignment="1" applyProtection="1">
      <alignment horizontal="center" vertical="center"/>
      <protection locked="0"/>
    </xf>
    <xf numFmtId="166" fontId="1" fillId="0" borderId="46" xfId="1" applyNumberFormat="1" applyFont="1" applyBorder="1" applyAlignment="1" applyProtection="1">
      <alignment horizontal="center" vertical="center"/>
      <protection locked="0"/>
    </xf>
    <xf numFmtId="0" fontId="1" fillId="3" borderId="8" xfId="1" applyFont="1" applyFill="1" applyBorder="1" applyAlignment="1">
      <alignment horizontal="center" vertical="center"/>
    </xf>
    <xf numFmtId="0" fontId="1" fillId="3" borderId="48" xfId="1" applyFont="1" applyFill="1" applyBorder="1" applyAlignment="1" applyProtection="1">
      <alignment horizontal="left" vertical="center"/>
      <protection locked="0"/>
    </xf>
    <xf numFmtId="49" fontId="1" fillId="3" borderId="48" xfId="1" applyNumberFormat="1" applyFont="1" applyFill="1" applyBorder="1" applyAlignment="1" applyProtection="1">
      <alignment vertical="center" wrapText="1"/>
      <protection locked="0"/>
    </xf>
    <xf numFmtId="0" fontId="1" fillId="3" borderId="48" xfId="1" applyFont="1" applyFill="1" applyBorder="1" applyAlignment="1" applyProtection="1">
      <alignment horizontal="center" vertical="center"/>
      <protection locked="0"/>
    </xf>
    <xf numFmtId="2" fontId="1" fillId="4" borderId="48" xfId="1" applyNumberFormat="1" applyFont="1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49" fontId="1" fillId="2" borderId="6" xfId="1" applyNumberFormat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center" vertical="center"/>
      <protection locked="0"/>
    </xf>
    <xf numFmtId="166" fontId="1" fillId="4" borderId="36" xfId="1" applyNumberFormat="1" applyFont="1" applyFill="1" applyBorder="1" applyAlignment="1" applyProtection="1">
      <alignment horizontal="center" vertical="center"/>
      <protection locked="0"/>
    </xf>
    <xf numFmtId="166" fontId="1" fillId="0" borderId="39" xfId="1" applyNumberFormat="1" applyFont="1" applyBorder="1" applyAlignment="1" applyProtection="1">
      <alignment horizontal="center" vertical="center"/>
      <protection locked="0"/>
    </xf>
    <xf numFmtId="166" fontId="1" fillId="0" borderId="49" xfId="1" applyNumberFormat="1" applyFont="1" applyBorder="1" applyAlignment="1" applyProtection="1">
      <alignment horizontal="center" vertical="center"/>
      <protection locked="0"/>
    </xf>
    <xf numFmtId="0" fontId="1" fillId="0" borderId="50" xfId="1" applyFont="1" applyBorder="1" applyAlignment="1" applyProtection="1">
      <alignment horizontal="center" vertical="center"/>
      <protection locked="0"/>
    </xf>
    <xf numFmtId="0" fontId="1" fillId="0" borderId="36" xfId="1" applyFont="1" applyBorder="1" applyAlignment="1" applyProtection="1">
      <alignment horizontal="center" vertical="center"/>
      <protection locked="0"/>
    </xf>
    <xf numFmtId="0" fontId="1" fillId="0" borderId="36" xfId="1" applyFont="1" applyBorder="1" applyAlignment="1" applyProtection="1">
      <alignment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2" fontId="1" fillId="0" borderId="51" xfId="1" applyNumberFormat="1" applyFont="1" applyBorder="1" applyAlignment="1" applyProtection="1">
      <alignment horizontal="center" vertical="center"/>
      <protection locked="0"/>
    </xf>
    <xf numFmtId="0" fontId="1" fillId="3" borderId="52" xfId="1" applyFont="1" applyFill="1" applyBorder="1" applyAlignment="1">
      <alignment horizontal="center" vertical="center"/>
    </xf>
    <xf numFmtId="0" fontId="1" fillId="3" borderId="6" xfId="1" applyFont="1" applyFill="1" applyBorder="1" applyAlignment="1" applyProtection="1">
      <alignment horizontal="left" vertical="center"/>
      <protection locked="0"/>
    </xf>
    <xf numFmtId="49" fontId="1" fillId="3" borderId="6" xfId="1" applyNumberFormat="1" applyFont="1" applyFill="1" applyBorder="1" applyAlignment="1" applyProtection="1">
      <alignment vertical="center" wrapText="1"/>
      <protection locked="0"/>
    </xf>
    <xf numFmtId="0" fontId="1" fillId="3" borderId="39" xfId="1" applyFont="1" applyFill="1" applyBorder="1" applyAlignment="1" applyProtection="1">
      <alignment horizontal="center" vertical="center"/>
      <protection locked="0"/>
    </xf>
    <xf numFmtId="0" fontId="1" fillId="0" borderId="50" xfId="1" applyFont="1" applyBorder="1" applyAlignment="1">
      <alignment horizontal="center" vertical="center"/>
    </xf>
    <xf numFmtId="0" fontId="1" fillId="3" borderId="39" xfId="1" applyFont="1" applyFill="1" applyBorder="1" applyAlignment="1" applyProtection="1">
      <alignment horizontal="left" vertical="center"/>
      <protection locked="0"/>
    </xf>
    <xf numFmtId="0" fontId="1" fillId="3" borderId="6" xfId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8" xfId="1" applyFont="1" applyBorder="1" applyAlignment="1">
      <alignment horizontal="center" vertical="center"/>
    </xf>
    <xf numFmtId="0" fontId="1" fillId="2" borderId="39" xfId="1" applyFont="1" applyFill="1" applyBorder="1" applyAlignment="1" applyProtection="1">
      <alignment horizontal="left" vertical="center"/>
      <protection locked="0"/>
    </xf>
    <xf numFmtId="166" fontId="1" fillId="4" borderId="6" xfId="1" applyNumberFormat="1" applyFont="1" applyFill="1" applyBorder="1" applyAlignment="1" applyProtection="1">
      <alignment horizontal="center" vertical="center"/>
      <protection locked="0"/>
    </xf>
    <xf numFmtId="166" fontId="1" fillId="0" borderId="6" xfId="1" applyNumberFormat="1" applyFont="1" applyBorder="1" applyAlignment="1" applyProtection="1">
      <alignment horizontal="center" vertical="center"/>
      <protection locked="0"/>
    </xf>
    <xf numFmtId="166" fontId="1" fillId="0" borderId="53" xfId="1" applyNumberFormat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49" fontId="1" fillId="0" borderId="6" xfId="1" applyNumberFormat="1" applyFont="1" applyBorder="1" applyAlignment="1" applyProtection="1">
      <alignment horizontal="left" vertical="center" wrapText="1"/>
      <protection locked="0"/>
    </xf>
    <xf numFmtId="166" fontId="1" fillId="0" borderId="36" xfId="1" applyNumberFormat="1" applyFont="1" applyBorder="1" applyAlignment="1" applyProtection="1">
      <alignment horizontal="center" vertical="center"/>
      <protection locked="0"/>
    </xf>
    <xf numFmtId="166" fontId="1" fillId="0" borderId="51" xfId="1" applyNumberFormat="1" applyFont="1" applyBorder="1" applyAlignment="1" applyProtection="1">
      <alignment horizontal="center" vertical="center"/>
      <protection locked="0"/>
    </xf>
    <xf numFmtId="49" fontId="1" fillId="2" borderId="54" xfId="1" applyNumberFormat="1" applyFont="1" applyFill="1" applyBorder="1" applyAlignment="1" applyProtection="1">
      <alignment vertical="center" wrapText="1"/>
      <protection locked="0"/>
    </xf>
    <xf numFmtId="0" fontId="1" fillId="3" borderId="8" xfId="1" applyFont="1" applyFill="1" applyBorder="1" applyAlignment="1" applyProtection="1">
      <alignment horizontal="center" vertical="center"/>
      <protection locked="0"/>
    </xf>
    <xf numFmtId="2" fontId="1" fillId="0" borderId="53" xfId="1" applyNumberFormat="1" applyFont="1" applyBorder="1" applyAlignment="1" applyProtection="1">
      <alignment horizontal="center" vertical="center"/>
      <protection locked="0"/>
    </xf>
    <xf numFmtId="0" fontId="1" fillId="3" borderId="38" xfId="1" applyFont="1" applyFill="1" applyBorder="1" applyAlignment="1" applyProtection="1">
      <alignment horizontal="left" vertical="center"/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0" fontId="1" fillId="3" borderId="56" xfId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0" fontId="1" fillId="0" borderId="39" xfId="1" applyFont="1" applyBorder="1" applyAlignment="1" applyProtection="1">
      <alignment horizontal="left" vertical="center"/>
      <protection locked="0"/>
    </xf>
    <xf numFmtId="49" fontId="1" fillId="2" borderId="36" xfId="1" applyNumberFormat="1" applyFont="1" applyFill="1" applyBorder="1" applyAlignment="1" applyProtection="1">
      <alignment vertical="center" wrapText="1"/>
      <protection locked="0"/>
    </xf>
    <xf numFmtId="0" fontId="1" fillId="2" borderId="38" xfId="1" applyFont="1" applyFill="1" applyBorder="1" applyAlignment="1" applyProtection="1">
      <alignment horizontal="center" vertical="center"/>
      <protection locked="0"/>
    </xf>
    <xf numFmtId="166" fontId="1" fillId="4" borderId="38" xfId="1" applyNumberFormat="1" applyFont="1" applyFill="1" applyBorder="1" applyAlignment="1" applyProtection="1">
      <alignment horizontal="center" vertical="center"/>
      <protection locked="0"/>
    </xf>
    <xf numFmtId="166" fontId="1" fillId="0" borderId="38" xfId="1" applyNumberFormat="1" applyFont="1" applyBorder="1" applyAlignment="1" applyProtection="1">
      <alignment horizontal="center" vertical="center"/>
      <protection locked="0"/>
    </xf>
    <xf numFmtId="0" fontId="1" fillId="0" borderId="57" xfId="1" applyFont="1" applyBorder="1" applyAlignment="1" applyProtection="1">
      <alignment horizontal="center" vertical="center"/>
      <protection locked="0"/>
    </xf>
    <xf numFmtId="0" fontId="1" fillId="0" borderId="58" xfId="1" applyFont="1" applyBorder="1" applyAlignment="1" applyProtection="1">
      <alignment horizontal="center" vertical="center"/>
      <protection locked="0"/>
    </xf>
    <xf numFmtId="0" fontId="1" fillId="0" borderId="56" xfId="1" applyFont="1" applyBorder="1" applyAlignment="1" applyProtection="1">
      <alignment horizontal="left" vertical="center"/>
      <protection locked="0"/>
    </xf>
    <xf numFmtId="49" fontId="1" fillId="2" borderId="56" xfId="1" applyNumberFormat="1" applyFont="1" applyFill="1" applyBorder="1" applyAlignment="1" applyProtection="1">
      <alignment vertical="center" wrapText="1"/>
      <protection locked="0"/>
    </xf>
    <xf numFmtId="0" fontId="1" fillId="2" borderId="56" xfId="1" applyFont="1" applyFill="1" applyBorder="1" applyAlignment="1" applyProtection="1">
      <alignment horizontal="center" vertical="center"/>
      <protection locked="0"/>
    </xf>
    <xf numFmtId="166" fontId="1" fillId="4" borderId="54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Border="1" applyAlignment="1" applyProtection="1">
      <alignment horizontal="center" vertical="center"/>
      <protection locked="0"/>
    </xf>
    <xf numFmtId="2" fontId="1" fillId="0" borderId="59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left" vertical="center"/>
      <protection locked="0"/>
    </xf>
    <xf numFmtId="0" fontId="1" fillId="0" borderId="60" xfId="1" applyFont="1" applyBorder="1" applyAlignment="1" applyProtection="1">
      <alignment horizontal="center" vertical="center"/>
      <protection locked="0"/>
    </xf>
    <xf numFmtId="0" fontId="1" fillId="0" borderId="61" xfId="1" applyFont="1" applyBorder="1" applyAlignment="1" applyProtection="1">
      <alignment horizontal="left" vertical="center"/>
      <protection locked="0"/>
    </xf>
    <xf numFmtId="49" fontId="1" fillId="2" borderId="61" xfId="1" applyNumberFormat="1" applyFont="1" applyFill="1" applyBorder="1" applyAlignment="1" applyProtection="1">
      <alignment vertical="center" wrapText="1"/>
      <protection locked="0"/>
    </xf>
    <xf numFmtId="0" fontId="1" fillId="2" borderId="61" xfId="1" applyFont="1" applyFill="1" applyBorder="1" applyAlignment="1" applyProtection="1">
      <alignment horizontal="center" vertical="center"/>
      <protection locked="0"/>
    </xf>
    <xf numFmtId="166" fontId="1" fillId="4" borderId="61" xfId="1" applyNumberFormat="1" applyFont="1" applyFill="1" applyBorder="1" applyAlignment="1" applyProtection="1">
      <alignment horizontal="center" vertical="center"/>
      <protection locked="0"/>
    </xf>
    <xf numFmtId="2" fontId="1" fillId="5" borderId="61" xfId="1" applyNumberFormat="1" applyFont="1" applyFill="1" applyBorder="1" applyAlignment="1" applyProtection="1">
      <alignment horizontal="center" vertical="center"/>
      <protection locked="0"/>
    </xf>
    <xf numFmtId="2" fontId="1" fillId="0" borderId="61" xfId="1" applyNumberFormat="1" applyFont="1" applyBorder="1" applyAlignment="1" applyProtection="1">
      <alignment horizontal="center" vertical="center"/>
      <protection locked="0"/>
    </xf>
    <xf numFmtId="2" fontId="1" fillId="0" borderId="62" xfId="1" applyNumberFormat="1" applyFont="1" applyBorder="1" applyAlignment="1" applyProtection="1">
      <alignment horizontal="center" vertical="center"/>
      <protection locked="0"/>
    </xf>
    <xf numFmtId="2" fontId="1" fillId="2" borderId="0" xfId="1" applyNumberFormat="1" applyFont="1" applyFill="1" applyProtection="1">
      <protection locked="0"/>
    </xf>
    <xf numFmtId="49" fontId="1" fillId="2" borderId="0" xfId="1" applyNumberFormat="1" applyFont="1" applyFill="1" applyProtection="1">
      <protection locked="0"/>
    </xf>
    <xf numFmtId="49" fontId="1" fillId="2" borderId="0" xfId="1" applyNumberFormat="1" applyFont="1" applyFill="1" applyAlignment="1" applyProtection="1">
      <alignment horizontal="center" vertical="center"/>
      <protection locked="0"/>
    </xf>
    <xf numFmtId="166" fontId="1" fillId="2" borderId="0" xfId="1" applyNumberFormat="1" applyFont="1" applyFill="1" applyAlignment="1" applyProtection="1">
      <alignment vertical="center"/>
      <protection locked="0"/>
    </xf>
    <xf numFmtId="166" fontId="1" fillId="2" borderId="0" xfId="1" applyNumberFormat="1" applyFont="1" applyFill="1" applyAlignment="1" applyProtection="1">
      <alignment horizontal="center" vertical="center"/>
      <protection locked="0"/>
    </xf>
    <xf numFmtId="0" fontId="1" fillId="0" borderId="44" xfId="1" applyFont="1" applyBorder="1" applyAlignment="1" applyProtection="1">
      <alignment horizontal="center" vertical="center"/>
      <protection locked="0"/>
    </xf>
    <xf numFmtId="0" fontId="1" fillId="2" borderId="64" xfId="1" applyFont="1" applyFill="1" applyBorder="1" applyAlignment="1" applyProtection="1">
      <alignment horizontal="left" vertical="center" wrapText="1"/>
      <protection locked="0"/>
    </xf>
    <xf numFmtId="49" fontId="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1" applyFont="1" applyFill="1" applyBorder="1" applyAlignment="1" applyProtection="1">
      <alignment horizontal="center" vertical="center"/>
      <protection locked="0"/>
    </xf>
    <xf numFmtId="0" fontId="1" fillId="2" borderId="64" xfId="1" applyFont="1" applyFill="1" applyBorder="1" applyAlignment="1" applyProtection="1">
      <alignment horizontal="center"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166" fontId="1" fillId="2" borderId="64" xfId="1" applyNumberFormat="1" applyFont="1" applyFill="1" applyBorder="1" applyAlignment="1" applyProtection="1">
      <alignment horizontal="center" vertical="center"/>
      <protection locked="0"/>
    </xf>
    <xf numFmtId="166" fontId="1" fillId="2" borderId="63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left" vertical="center" wrapText="1"/>
      <protection locked="0"/>
    </xf>
    <xf numFmtId="0" fontId="1" fillId="2" borderId="54" xfId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6" fontId="1" fillId="0" borderId="54" xfId="1" applyNumberFormat="1" applyFont="1" applyBorder="1" applyAlignment="1" applyProtection="1">
      <alignment horizontal="center" vertical="center"/>
      <protection locked="0"/>
    </xf>
    <xf numFmtId="166" fontId="1" fillId="0" borderId="59" xfId="1" applyNumberFormat="1" applyFont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 applyProtection="1">
      <alignment horizontal="left" vertical="center" wrapText="1"/>
      <protection locked="0"/>
    </xf>
    <xf numFmtId="49" fontId="1" fillId="3" borderId="39" xfId="1" applyNumberFormat="1" applyFont="1" applyFill="1" applyBorder="1" applyAlignment="1">
      <alignment horizontal="center" vertical="center" wrapText="1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39" xfId="1" applyFont="1" applyBorder="1" applyAlignment="1">
      <alignment horizontal="center" vertical="center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Border="1" applyAlignment="1" applyProtection="1">
      <alignment horizontal="center" vertical="center"/>
      <protection locked="0"/>
    </xf>
    <xf numFmtId="165" fontId="1" fillId="0" borderId="49" xfId="1" applyNumberFormat="1" applyFont="1" applyBorder="1" applyAlignment="1" applyProtection="1">
      <alignment horizontal="center" vertical="center"/>
      <protection locked="0"/>
    </xf>
    <xf numFmtId="0" fontId="1" fillId="6" borderId="8" xfId="1" applyFont="1" applyFill="1" applyBorder="1" applyAlignment="1" applyProtection="1">
      <alignment horizontal="center" vertical="center"/>
      <protection locked="0"/>
    </xf>
    <xf numFmtId="0" fontId="1" fillId="6" borderId="6" xfId="1" applyFont="1" applyFill="1" applyBorder="1" applyAlignment="1" applyProtection="1">
      <alignment horizontal="left" vertical="center" wrapText="1"/>
      <protection locked="0"/>
    </xf>
    <xf numFmtId="49" fontId="1" fillId="6" borderId="39" xfId="1" quotePrefix="1" applyNumberFormat="1" applyFont="1" applyFill="1" applyBorder="1" applyAlignment="1">
      <alignment horizontal="center" vertical="center" wrapText="1"/>
    </xf>
    <xf numFmtId="0" fontId="1" fillId="6" borderId="6" xfId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6" borderId="53" xfId="1" applyNumberFormat="1" applyFont="1" applyFill="1" applyBorder="1" applyAlignment="1" applyProtection="1">
      <alignment horizontal="center" vertical="center"/>
      <protection locked="0"/>
    </xf>
    <xf numFmtId="0" fontId="1" fillId="3" borderId="39" xfId="1" applyFont="1" applyFill="1" applyBorder="1" applyAlignment="1">
      <alignment horizontal="center" vertical="center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53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left" vertical="center" wrapText="1"/>
      <protection locked="0"/>
    </xf>
    <xf numFmtId="165" fontId="1" fillId="0" borderId="6" xfId="1" applyNumberFormat="1" applyFont="1" applyBorder="1" applyAlignment="1" applyProtection="1">
      <alignment horizontal="center" vertical="center"/>
      <protection locked="0"/>
    </xf>
    <xf numFmtId="165" fontId="1" fillId="0" borderId="53" xfId="1" applyNumberFormat="1" applyFont="1" applyBorder="1" applyAlignment="1" applyProtection="1">
      <alignment horizontal="center" vertical="center"/>
      <protection locked="0"/>
    </xf>
    <xf numFmtId="0" fontId="1" fillId="0" borderId="65" xfId="1" applyFont="1" applyBorder="1" applyAlignment="1" applyProtection="1">
      <alignment horizontal="center" vertical="center"/>
      <protection locked="0"/>
    </xf>
    <xf numFmtId="0" fontId="1" fillId="2" borderId="66" xfId="1" applyFont="1" applyFill="1" applyBorder="1" applyAlignment="1" applyProtection="1">
      <alignment horizontal="left" vertical="center" wrapText="1"/>
      <protection locked="0"/>
    </xf>
    <xf numFmtId="49" fontId="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66" xfId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Border="1" applyAlignment="1" applyProtection="1">
      <alignment horizontal="center" vertical="center"/>
      <protection locked="0"/>
    </xf>
    <xf numFmtId="2" fontId="1" fillId="0" borderId="67" xfId="1" applyNumberFormat="1" applyFont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49" fontId="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68" xfId="1" applyNumberFormat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/>
    <xf numFmtId="49" fontId="1" fillId="3" borderId="39" xfId="1" applyNumberFormat="1" applyFont="1" applyFill="1" applyBorder="1" applyAlignment="1" applyProtection="1">
      <alignment horizontal="center" vertical="center"/>
      <protection locked="0"/>
    </xf>
    <xf numFmtId="166" fontId="1" fillId="3" borderId="67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/>
    <xf numFmtId="0" fontId="1" fillId="3" borderId="65" xfId="1" applyFont="1" applyFill="1" applyBorder="1" applyAlignment="1" applyProtection="1">
      <alignment horizontal="center" vertical="center"/>
      <protection locked="0"/>
    </xf>
    <xf numFmtId="0" fontId="1" fillId="3" borderId="66" xfId="1" applyFont="1" applyFill="1" applyBorder="1" applyAlignment="1" applyProtection="1">
      <alignment horizontal="left" vertical="center" wrapText="1"/>
      <protection locked="0"/>
    </xf>
    <xf numFmtId="49" fontId="1" fillId="3" borderId="69" xfId="1" applyNumberFormat="1" applyFont="1" applyFill="1" applyBorder="1" applyAlignment="1" applyProtection="1">
      <alignment horizontal="center" vertical="center"/>
      <protection locked="0"/>
    </xf>
    <xf numFmtId="0" fontId="1" fillId="3" borderId="70" xfId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7" xfId="1" applyNumberFormat="1" applyFont="1" applyFill="1" applyBorder="1" applyAlignment="1" applyProtection="1">
      <alignment horizontal="center" vertical="center"/>
      <protection locked="0"/>
    </xf>
    <xf numFmtId="0" fontId="1" fillId="0" borderId="41" xfId="1" applyFont="1" applyBorder="1" applyAlignment="1">
      <alignment horizontal="left" vertical="center"/>
    </xf>
    <xf numFmtId="49" fontId="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" fillId="0" borderId="41" xfId="1" applyFont="1" applyBorder="1" applyAlignment="1">
      <alignment horizontal="center" vertical="center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Border="1" applyAlignment="1" applyProtection="1">
      <alignment horizontal="center" vertical="center"/>
      <protection locked="0"/>
    </xf>
    <xf numFmtId="0" fontId="1" fillId="0" borderId="47" xfId="1" applyBorder="1" applyAlignment="1"/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/>
    </xf>
    <xf numFmtId="0" fontId="1" fillId="3" borderId="57" xfId="1" applyFont="1" applyFill="1" applyBorder="1" applyAlignment="1">
      <alignment horizontal="center" vertical="center"/>
    </xf>
    <xf numFmtId="0" fontId="1" fillId="3" borderId="36" xfId="1" applyFont="1" applyFill="1" applyBorder="1" applyAlignment="1">
      <alignment horizontal="left" vertical="center"/>
    </xf>
    <xf numFmtId="49" fontId="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1" applyFont="1" applyBorder="1" applyAlignment="1">
      <alignment horizontal="center" vertical="center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left" vertical="center" wrapText="1"/>
    </xf>
    <xf numFmtId="0" fontId="1" fillId="0" borderId="36" xfId="1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1" fillId="0" borderId="55" xfId="1" applyBorder="1" applyAlignment="1"/>
    <xf numFmtId="0" fontId="1" fillId="3" borderId="65" xfId="1" applyFont="1" applyFill="1" applyBorder="1" applyAlignment="1">
      <alignment horizontal="center" vertical="center"/>
    </xf>
    <xf numFmtId="0" fontId="1" fillId="3" borderId="61" xfId="1" applyFont="1" applyFill="1" applyBorder="1" applyAlignment="1">
      <alignment horizontal="left" vertical="center"/>
    </xf>
    <xf numFmtId="49" fontId="1" fillId="3" borderId="66" xfId="1" applyNumberFormat="1" applyFont="1" applyFill="1" applyBorder="1" applyAlignment="1">
      <alignment horizontal="center" vertical="center" wrapText="1"/>
    </xf>
    <xf numFmtId="0" fontId="1" fillId="3" borderId="71" xfId="1" applyFont="1" applyFill="1" applyBorder="1" applyAlignment="1">
      <alignment horizontal="center" vertical="center"/>
    </xf>
    <xf numFmtId="2" fontId="1" fillId="3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0" fontId="1" fillId="2" borderId="41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3" borderId="72" xfId="1" applyFont="1" applyFill="1" applyBorder="1" applyAlignment="1">
      <alignment horizontal="center" vertical="center"/>
    </xf>
    <xf numFmtId="0" fontId="1" fillId="3" borderId="56" xfId="1" applyFont="1" applyFill="1" applyBorder="1" applyAlignment="1">
      <alignment horizontal="left" vertical="center"/>
    </xf>
    <xf numFmtId="49" fontId="1" fillId="3" borderId="54" xfId="1" applyNumberFormat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2" fontId="1" fillId="3" borderId="59" xfId="1" applyNumberFormat="1" applyFont="1" applyFill="1" applyBorder="1" applyAlignment="1" applyProtection="1">
      <alignment horizontal="center" vertical="center"/>
      <protection locked="0"/>
    </xf>
    <xf numFmtId="0" fontId="1" fillId="3" borderId="64" xfId="1" applyFont="1" applyFill="1" applyBorder="1" applyAlignment="1">
      <alignment horizontal="center" vertical="center"/>
    </xf>
    <xf numFmtId="0" fontId="1" fillId="3" borderId="40" xfId="1" applyFont="1" applyFill="1" applyBorder="1" applyAlignment="1">
      <alignment horizontal="left" vertical="center"/>
    </xf>
    <xf numFmtId="49" fontId="1" fillId="3" borderId="40" xfId="1" applyNumberFormat="1" applyFont="1" applyFill="1" applyBorder="1" applyAlignment="1">
      <alignment horizontal="center" vertical="center" wrapText="1"/>
    </xf>
    <xf numFmtId="0" fontId="1" fillId="3" borderId="41" xfId="1" applyFont="1" applyFill="1" applyBorder="1" applyAlignment="1">
      <alignment horizontal="center" vertical="center"/>
    </xf>
    <xf numFmtId="0" fontId="1" fillId="3" borderId="40" xfId="1" applyFont="1" applyFill="1" applyBorder="1" applyAlignment="1">
      <alignment horizontal="center" vertical="center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63" xfId="1" applyNumberFormat="1" applyFont="1" applyFill="1" applyBorder="1" applyAlignment="1" applyProtection="1">
      <alignment horizontal="center" vertical="center"/>
      <protection locked="0"/>
    </xf>
    <xf numFmtId="0" fontId="1" fillId="3" borderId="69" xfId="1" applyFont="1" applyFill="1" applyBorder="1" applyAlignment="1">
      <alignment horizontal="center" vertical="center"/>
    </xf>
    <xf numFmtId="0" fontId="1" fillId="3" borderId="66" xfId="1" applyFont="1" applyFill="1" applyBorder="1" applyAlignment="1">
      <alignment horizontal="left" vertical="center"/>
    </xf>
    <xf numFmtId="0" fontId="1" fillId="3" borderId="61" xfId="1" applyFont="1" applyFill="1" applyBorder="1" applyAlignment="1">
      <alignment horizontal="center" vertical="center"/>
    </xf>
    <xf numFmtId="0" fontId="1" fillId="3" borderId="66" xfId="1" applyFont="1" applyFill="1" applyBorder="1" applyAlignment="1">
      <alignment horizontal="center" vertical="center"/>
    </xf>
    <xf numFmtId="2" fontId="1" fillId="5" borderId="66" xfId="1" applyNumberFormat="1" applyFont="1" applyFill="1" applyBorder="1" applyAlignment="1" applyProtection="1">
      <alignment horizontal="center" vertical="center"/>
      <protection locked="0"/>
    </xf>
    <xf numFmtId="49" fontId="1" fillId="3" borderId="36" xfId="1" applyNumberFormat="1" applyFont="1" applyFill="1" applyBorder="1" applyAlignment="1">
      <alignment horizontal="center" vertical="center" wrapText="1"/>
    </xf>
    <xf numFmtId="0" fontId="1" fillId="3" borderId="36" xfId="1" applyFont="1" applyFill="1" applyBorder="1" applyAlignment="1">
      <alignment horizontal="center" vertical="center"/>
    </xf>
    <xf numFmtId="0" fontId="1" fillId="3" borderId="66" xfId="1" applyFont="1" applyFill="1" applyBorder="1" applyAlignment="1">
      <alignment horizontal="left" vertical="center" wrapText="1"/>
    </xf>
    <xf numFmtId="0" fontId="1" fillId="3" borderId="57" xfId="1" applyFont="1" applyFill="1" applyBorder="1" applyAlignment="1" applyProtection="1">
      <alignment horizontal="center" vertical="center"/>
      <protection locked="0"/>
    </xf>
    <xf numFmtId="0" fontId="1" fillId="3" borderId="57" xfId="1" applyFont="1" applyFill="1" applyBorder="1" applyAlignment="1" applyProtection="1">
      <alignment horizontal="left" vertical="center"/>
      <protection locked="0"/>
    </xf>
    <xf numFmtId="2" fontId="1" fillId="3" borderId="57" xfId="1" applyNumberFormat="1" applyFont="1" applyFill="1" applyBorder="1" applyAlignment="1" applyProtection="1">
      <alignment horizontal="center" vertical="center"/>
      <protection locked="0"/>
    </xf>
    <xf numFmtId="49" fontId="1" fillId="3" borderId="6" xfId="1" applyNumberFormat="1" applyFont="1" applyFill="1" applyBorder="1" applyAlignment="1" applyProtection="1">
      <alignment vertical="center"/>
      <protection locked="0"/>
    </xf>
    <xf numFmtId="49" fontId="1" fillId="3" borderId="39" xfId="1" applyNumberFormat="1" applyFont="1" applyFill="1" applyBorder="1" applyAlignment="1" applyProtection="1">
      <alignment vertical="center"/>
      <protection locked="0"/>
    </xf>
    <xf numFmtId="0" fontId="1" fillId="3" borderId="66" xfId="1" applyFont="1" applyFill="1" applyBorder="1" applyAlignment="1" applyProtection="1">
      <alignment horizontal="left" vertical="center"/>
      <protection locked="0"/>
    </xf>
    <xf numFmtId="49" fontId="1" fillId="3" borderId="69" xfId="1" applyNumberFormat="1" applyFont="1" applyFill="1" applyBorder="1" applyAlignment="1" applyProtection="1">
      <alignment vertical="center"/>
      <protection locked="0"/>
    </xf>
    <xf numFmtId="0" fontId="1" fillId="3" borderId="66" xfId="1" applyFont="1" applyFill="1" applyBorder="1" applyAlignment="1" applyProtection="1">
      <alignment horizontal="center" vertical="center"/>
      <protection locked="0"/>
    </xf>
    <xf numFmtId="0" fontId="1" fillId="3" borderId="69" xfId="1" applyFont="1" applyFill="1" applyBorder="1" applyAlignment="1" applyProtection="1">
      <alignment horizontal="center" vertical="center"/>
      <protection locked="0"/>
    </xf>
    <xf numFmtId="2" fontId="1" fillId="3" borderId="73" xfId="1" applyNumberFormat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/>
    <xf numFmtId="0" fontId="1" fillId="6" borderId="4" xfId="1" applyFont="1" applyFill="1" applyBorder="1"/>
    <xf numFmtId="0" fontId="1" fillId="6" borderId="5" xfId="1" applyFont="1" applyFill="1" applyBorder="1"/>
    <xf numFmtId="0" fontId="1" fillId="6" borderId="0" xfId="1" applyFont="1" applyFill="1"/>
    <xf numFmtId="0" fontId="1" fillId="6" borderId="0" xfId="1" applyFont="1" applyFill="1" applyAlignment="1">
      <alignment horizontal="left" vertical="center"/>
    </xf>
    <xf numFmtId="0" fontId="1" fillId="6" borderId="0" xfId="1" applyFont="1" applyFill="1" applyAlignment="1">
      <alignment vertical="center"/>
    </xf>
    <xf numFmtId="0" fontId="1" fillId="6" borderId="0" xfId="1" applyFont="1" applyFill="1" applyAlignment="1">
      <alignment wrapText="1"/>
    </xf>
    <xf numFmtId="1" fontId="1" fillId="0" borderId="6" xfId="1" applyNumberFormat="1" applyFont="1" applyBorder="1" applyAlignment="1" applyProtection="1">
      <alignment horizontal="center" vertical="center"/>
      <protection locked="0"/>
    </xf>
    <xf numFmtId="49" fontId="1" fillId="0" borderId="6" xfId="1" applyNumberFormat="1" applyFont="1" applyBorder="1" applyAlignment="1" applyProtection="1">
      <alignment horizontal="center" vertical="center"/>
      <protection locked="0"/>
    </xf>
    <xf numFmtId="167" fontId="1" fillId="0" borderId="6" xfId="1" applyNumberFormat="1" applyFont="1" applyBorder="1" applyAlignment="1" applyProtection="1">
      <alignment horizontal="center" vertical="center"/>
      <protection locked="0"/>
    </xf>
    <xf numFmtId="168" fontId="1" fillId="3" borderId="6" xfId="1" applyNumberFormat="1" applyFont="1" applyFill="1" applyBorder="1" applyAlignment="1" applyProtection="1">
      <alignment horizontal="center" vertical="center"/>
      <protection locked="0"/>
    </xf>
    <xf numFmtId="1" fontId="1" fillId="0" borderId="8" xfId="1" applyNumberFormat="1" applyFont="1" applyBorder="1" applyAlignment="1" applyProtection="1">
      <alignment horizontal="center" vertical="center"/>
      <protection locked="0"/>
    </xf>
    <xf numFmtId="1" fontId="1" fillId="0" borderId="82" xfId="1" applyNumberFormat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/>
    </xf>
    <xf numFmtId="0" fontId="1" fillId="2" borderId="25" xfId="1" applyFont="1" applyFill="1" applyBorder="1" applyAlignment="1">
      <alignment wrapText="1"/>
    </xf>
    <xf numFmtId="0" fontId="1" fillId="2" borderId="5" xfId="1" applyFont="1" applyFill="1" applyBorder="1"/>
    <xf numFmtId="0" fontId="1" fillId="0" borderId="48" xfId="1" applyFont="1" applyBorder="1" applyAlignment="1">
      <alignment horizontal="left" vertical="center"/>
    </xf>
    <xf numFmtId="0" fontId="1" fillId="2" borderId="4" xfId="1" applyFont="1" applyFill="1" applyBorder="1" applyAlignment="1">
      <alignment horizontal="left" wrapText="1"/>
    </xf>
    <xf numFmtId="0" fontId="1" fillId="6" borderId="0" xfId="1" applyFont="1" applyFill="1" applyAlignment="1" applyProtection="1">
      <alignment vertical="center"/>
      <protection locked="0"/>
    </xf>
    <xf numFmtId="0" fontId="1" fillId="6" borderId="10" xfId="1" applyFont="1" applyFill="1" applyBorder="1" applyAlignment="1">
      <alignment horizontal="left" vertical="center"/>
    </xf>
    <xf numFmtId="2" fontId="1" fillId="2" borderId="37" xfId="1" applyNumberFormat="1" applyFont="1" applyFill="1" applyBorder="1" applyAlignment="1" applyProtection="1">
      <alignment horizontal="left"/>
      <protection locked="0"/>
    </xf>
    <xf numFmtId="2" fontId="1" fillId="2" borderId="38" xfId="1" applyNumberFormat="1" applyFont="1" applyFill="1" applyBorder="1" applyAlignment="1" applyProtection="1">
      <alignment horizontal="left"/>
      <protection locked="0"/>
    </xf>
    <xf numFmtId="2" fontId="1" fillId="2" borderId="39" xfId="1" applyNumberFormat="1" applyFont="1" applyFill="1" applyBorder="1" applyAlignment="1" applyProtection="1">
      <alignment horizontal="left"/>
      <protection locked="0"/>
    </xf>
    <xf numFmtId="0" fontId="1" fillId="0" borderId="0" xfId="1" applyFont="1"/>
    <xf numFmtId="1" fontId="1" fillId="0" borderId="0" xfId="1" applyNumberFormat="1" applyFont="1"/>
    <xf numFmtId="0" fontId="1" fillId="6" borderId="57" xfId="1" applyFont="1" applyFill="1" applyBorder="1" applyAlignment="1">
      <alignment horizontal="center" vertical="center" wrapText="1"/>
    </xf>
    <xf numFmtId="0" fontId="1" fillId="6" borderId="39" xfId="1" applyFont="1" applyFill="1" applyBorder="1" applyAlignment="1">
      <alignment vertical="center" wrapText="1"/>
    </xf>
    <xf numFmtId="0" fontId="1" fillId="6" borderId="39" xfId="1" applyFont="1" applyFill="1" applyBorder="1" applyAlignment="1">
      <alignment horizontal="center" vertical="center" wrapText="1"/>
    </xf>
    <xf numFmtId="0" fontId="1" fillId="2" borderId="39" xfId="1" applyFont="1" applyFill="1" applyBorder="1" applyAlignment="1" applyProtection="1">
      <alignment vertical="center"/>
      <protection locked="0"/>
    </xf>
    <xf numFmtId="0" fontId="1" fillId="0" borderId="39" xfId="1" applyFont="1" applyBorder="1" applyAlignment="1">
      <alignment horizontal="center" vertical="center" wrapText="1"/>
    </xf>
    <xf numFmtId="1" fontId="1" fillId="0" borderId="36" xfId="1" applyNumberFormat="1" applyFont="1" applyBorder="1" applyAlignment="1" applyProtection="1">
      <alignment horizontal="center" vertical="center"/>
      <protection locked="0"/>
    </xf>
    <xf numFmtId="0" fontId="1" fillId="4" borderId="36" xfId="1" applyFont="1" applyFill="1" applyBorder="1" applyAlignment="1" applyProtection="1">
      <alignment horizontal="center" vertical="center"/>
      <protection locked="0"/>
    </xf>
    <xf numFmtId="0" fontId="1" fillId="0" borderId="51" xfId="1" applyFont="1" applyBorder="1" applyAlignment="1" applyProtection="1">
      <alignment horizontal="center" vertical="center"/>
      <protection locked="0"/>
    </xf>
    <xf numFmtId="0" fontId="1" fillId="6" borderId="39" xfId="1" applyFont="1" applyFill="1" applyBorder="1" applyAlignment="1">
      <alignment horizontal="left" vertical="center" wrapText="1"/>
    </xf>
    <xf numFmtId="1" fontId="1" fillId="6" borderId="39" xfId="1" applyNumberFormat="1" applyFont="1" applyFill="1" applyBorder="1" applyAlignment="1">
      <alignment horizontal="center" wrapText="1"/>
    </xf>
    <xf numFmtId="0" fontId="1" fillId="0" borderId="6" xfId="1" applyFont="1" applyBorder="1" applyAlignment="1">
      <alignment horizontal="center" vertical="center" wrapText="1"/>
    </xf>
    <xf numFmtId="1" fontId="1" fillId="6" borderId="6" xfId="1" applyNumberFormat="1" applyFont="1" applyFill="1" applyBorder="1" applyAlignment="1">
      <alignment horizontal="center" wrapText="1"/>
    </xf>
    <xf numFmtId="0" fontId="1" fillId="6" borderId="39" xfId="1" applyFont="1" applyFill="1" applyBorder="1" applyAlignment="1" applyProtection="1">
      <alignment vertical="center" wrapText="1"/>
      <protection locked="0"/>
    </xf>
    <xf numFmtId="0" fontId="1" fillId="6" borderId="36" xfId="1" applyFont="1" applyFill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6" borderId="57" xfId="1" applyFont="1" applyFill="1" applyBorder="1" applyAlignment="1" applyProtection="1">
      <alignment horizontal="center" vertical="center"/>
      <protection locked="0"/>
    </xf>
    <xf numFmtId="1" fontId="1" fillId="6" borderId="6" xfId="1" applyNumberFormat="1" applyFont="1" applyFill="1" applyBorder="1" applyAlignment="1" applyProtection="1">
      <alignment horizontal="center" vertical="center"/>
      <protection locked="0"/>
    </xf>
    <xf numFmtId="1" fontId="1" fillId="6" borderId="39" xfId="1" applyNumberFormat="1" applyFont="1" applyFill="1" applyBorder="1" applyAlignment="1" applyProtection="1">
      <alignment horizontal="center" vertical="center"/>
      <protection locked="0"/>
    </xf>
    <xf numFmtId="0" fontId="1" fillId="6" borderId="57" xfId="1" applyFont="1" applyFill="1" applyBorder="1" applyAlignment="1" applyProtection="1">
      <alignment horizontal="center"/>
      <protection locked="0"/>
    </xf>
    <xf numFmtId="0" fontId="1" fillId="6" borderId="6" xfId="1" applyFont="1" applyFill="1" applyBorder="1" applyAlignment="1" applyProtection="1">
      <alignment vertical="center" wrapText="1"/>
      <protection locked="0"/>
    </xf>
    <xf numFmtId="0" fontId="1" fillId="0" borderId="57" xfId="1" applyFont="1" applyBorder="1" applyAlignment="1" applyProtection="1">
      <alignment horizontal="center"/>
      <protection locked="0"/>
    </xf>
    <xf numFmtId="0" fontId="1" fillId="6" borderId="6" xfId="1" applyFont="1" applyFill="1" applyBorder="1" applyAlignment="1">
      <alignment horizontal="left" vertical="center" wrapText="1"/>
    </xf>
    <xf numFmtId="1" fontId="1" fillId="6" borderId="6" xfId="1" applyNumberFormat="1" applyFont="1" applyFill="1" applyBorder="1" applyAlignment="1">
      <alignment horizontal="center"/>
    </xf>
    <xf numFmtId="0" fontId="1" fillId="6" borderId="39" xfId="1" applyFont="1" applyFill="1" applyBorder="1" applyAlignment="1">
      <alignment horizontal="center" vertical="center"/>
    </xf>
    <xf numFmtId="2" fontId="1" fillId="6" borderId="57" xfId="1" applyNumberFormat="1" applyFont="1" applyFill="1" applyBorder="1" applyAlignment="1" applyProtection="1">
      <alignment horizontal="center"/>
      <protection locked="0"/>
    </xf>
    <xf numFmtId="0" fontId="1" fillId="0" borderId="65" xfId="1" applyFont="1" applyBorder="1" applyAlignment="1">
      <alignment horizontal="center" vertical="center"/>
    </xf>
    <xf numFmtId="0" fontId="1" fillId="0" borderId="61" xfId="1" applyFont="1" applyBorder="1" applyAlignment="1" applyProtection="1">
      <alignment horizontal="center" vertical="center"/>
      <protection locked="0"/>
    </xf>
    <xf numFmtId="0" fontId="1" fillId="4" borderId="61" xfId="1" applyFont="1" applyFill="1" applyBorder="1" applyAlignment="1" applyProtection="1">
      <alignment horizontal="center" vertical="center"/>
      <protection locked="0"/>
    </xf>
    <xf numFmtId="0" fontId="1" fillId="0" borderId="62" xfId="1" applyFont="1" applyBorder="1" applyAlignment="1" applyProtection="1">
      <alignment horizontal="center" vertical="center"/>
      <protection locked="0"/>
    </xf>
    <xf numFmtId="0" fontId="1" fillId="2" borderId="0" xfId="1" applyFont="1" applyFill="1" applyAlignment="1">
      <alignment horizontal="center" wrapText="1"/>
    </xf>
    <xf numFmtId="49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vertical="center"/>
      <protection locked="0"/>
    </xf>
    <xf numFmtId="0" fontId="1" fillId="3" borderId="44" xfId="1" applyFont="1" applyFill="1" applyBorder="1" applyAlignment="1" applyProtection="1">
      <alignment horizontal="center" vertical="center"/>
      <protection locked="0"/>
    </xf>
    <xf numFmtId="0" fontId="1" fillId="3" borderId="45" xfId="1" applyFont="1" applyFill="1" applyBorder="1" applyAlignment="1">
      <alignment horizontal="left" vertical="center" wrapText="1"/>
    </xf>
    <xf numFmtId="49" fontId="1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5" xfId="1" applyFont="1" applyFill="1" applyBorder="1" applyAlignment="1" applyProtection="1">
      <alignment horizontal="center" vertical="center"/>
      <protection locked="0"/>
    </xf>
    <xf numFmtId="0" fontId="1" fillId="3" borderId="39" xfId="1" applyFont="1" applyFill="1" applyBorder="1" applyAlignment="1" applyProtection="1">
      <alignment horizontal="left"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9" xfId="1" applyFont="1" applyFill="1" applyBorder="1" applyAlignment="1" applyProtection="1">
      <alignment horizontal="center" vertical="center" wrapText="1"/>
      <protection locked="0"/>
    </xf>
    <xf numFmtId="49" fontId="1" fillId="2" borderId="39" xfId="1" applyNumberFormat="1" applyFont="1" applyFill="1" applyBorder="1" applyAlignment="1">
      <alignment horizontal="center" vertical="center" wrapText="1"/>
    </xf>
    <xf numFmtId="0" fontId="1" fillId="2" borderId="39" xfId="1" applyFont="1" applyFill="1" applyBorder="1" applyAlignment="1" applyProtection="1">
      <alignment horizontal="center" vertical="center"/>
      <protection locked="0"/>
    </xf>
    <xf numFmtId="2" fontId="1" fillId="4" borderId="39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49" fontId="1" fillId="2" borderId="39" xfId="1" applyNumberFormat="1" applyFont="1" applyFill="1" applyBorder="1" applyAlignment="1" applyProtection="1">
      <alignment horizontal="center" vertical="center"/>
      <protection locked="0"/>
    </xf>
    <xf numFmtId="49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70" xfId="1" applyFont="1" applyFill="1" applyBorder="1" applyAlignment="1" applyProtection="1">
      <alignment horizontal="center" vertical="center" wrapText="1"/>
      <protection locked="0"/>
    </xf>
    <xf numFmtId="49" fontId="1" fillId="2" borderId="70" xfId="1" applyNumberFormat="1" applyFont="1" applyFill="1" applyBorder="1" applyAlignment="1" applyProtection="1">
      <alignment horizontal="center" vertical="center"/>
      <protection locked="0"/>
    </xf>
    <xf numFmtId="0" fontId="1" fillId="0" borderId="39" xfId="1" applyFont="1" applyBorder="1" applyAlignment="1" applyProtection="1">
      <alignment horizontal="center" vertical="center" wrapText="1"/>
      <protection locked="0"/>
    </xf>
    <xf numFmtId="49" fontId="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9" xfId="1" applyFont="1" applyFill="1" applyBorder="1" applyAlignment="1" applyProtection="1">
      <alignment horizontal="center" vertical="center" wrapText="1"/>
      <protection locked="0"/>
    </xf>
    <xf numFmtId="2" fontId="1" fillId="3" borderId="39" xfId="1" applyNumberFormat="1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2" fontId="1" fillId="0" borderId="48" xfId="1" applyNumberFormat="1" applyFont="1" applyBorder="1" applyAlignment="1" applyProtection="1">
      <alignment horizontal="center" vertical="center"/>
      <protection locked="0"/>
    </xf>
    <xf numFmtId="0" fontId="1" fillId="0" borderId="36" xfId="1" applyFont="1" applyBorder="1" applyAlignment="1" applyProtection="1">
      <alignment horizontal="left" vertical="center"/>
      <protection locked="0"/>
    </xf>
    <xf numFmtId="165" fontId="1" fillId="4" borderId="36" xfId="1" applyNumberFormat="1" applyFont="1" applyFill="1" applyBorder="1" applyAlignment="1" applyProtection="1">
      <alignment horizontal="center" vertical="center"/>
      <protection locked="0"/>
    </xf>
    <xf numFmtId="49" fontId="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Alignment="1" applyProtection="1">
      <alignment wrapText="1"/>
      <protection locked="0"/>
    </xf>
    <xf numFmtId="49" fontId="1" fillId="2" borderId="0" xfId="1" applyNumberFormat="1" applyFont="1" applyFill="1" applyAlignment="1" applyProtection="1">
      <alignment horizontal="center"/>
      <protection locked="0"/>
    </xf>
    <xf numFmtId="49" fontId="1" fillId="2" borderId="0" xfId="1" applyNumberFormat="1" applyFont="1" applyFill="1" applyAlignment="1" applyProtection="1">
      <alignment horizontal="left" vertical="center" wrapText="1"/>
      <protection locked="0"/>
    </xf>
    <xf numFmtId="0" fontId="1" fillId="3" borderId="64" xfId="1" applyFont="1" applyFill="1" applyBorder="1" applyAlignment="1" applyProtection="1">
      <alignment horizontal="left" vertical="center" wrapText="1"/>
      <protection locked="0"/>
    </xf>
    <xf numFmtId="0" fontId="1" fillId="3" borderId="36" xfId="1" applyFont="1" applyFill="1" applyBorder="1" applyAlignment="1" applyProtection="1">
      <alignment horizontal="center" vertical="center"/>
      <protection locked="0"/>
    </xf>
    <xf numFmtId="0" fontId="1" fillId="3" borderId="58" xfId="1" applyFont="1" applyFill="1" applyBorder="1" applyAlignment="1" applyProtection="1">
      <alignment horizontal="center" vertical="center"/>
      <protection locked="0"/>
    </xf>
    <xf numFmtId="49" fontId="1" fillId="6" borderId="6" xfId="1" applyNumberFormat="1" applyFont="1" applyFill="1" applyBorder="1" applyAlignment="1">
      <alignment horizontal="center" vertical="center" wrapText="1"/>
    </xf>
    <xf numFmtId="165" fontId="1" fillId="4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39" xfId="1" applyNumberFormat="1" applyFont="1" applyFill="1" applyBorder="1" applyAlignment="1" applyProtection="1">
      <alignment horizontal="center" vertical="center"/>
      <protection locked="0"/>
    </xf>
    <xf numFmtId="49" fontId="1" fillId="6" borderId="39" xfId="1" applyNumberFormat="1" applyFont="1" applyFill="1" applyBorder="1" applyAlignment="1">
      <alignment horizontal="center" vertical="center" wrapText="1"/>
    </xf>
    <xf numFmtId="165" fontId="1" fillId="6" borderId="51" xfId="1" applyNumberFormat="1" applyFont="1" applyFill="1" applyBorder="1" applyAlignment="1" applyProtection="1">
      <alignment horizontal="center" vertical="center"/>
      <protection locked="0"/>
    </xf>
    <xf numFmtId="1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0" borderId="39" xfId="1" applyNumberFormat="1" applyFont="1" applyBorder="1" applyAlignment="1">
      <alignment horizontal="center" vertical="center" wrapText="1"/>
    </xf>
    <xf numFmtId="165" fontId="1" fillId="2" borderId="36" xfId="1" applyNumberFormat="1" applyFont="1" applyFill="1" applyBorder="1" applyAlignment="1" applyProtection="1">
      <alignment horizontal="center" vertical="center"/>
      <protection locked="0"/>
    </xf>
    <xf numFmtId="165" fontId="1" fillId="2" borderId="51" xfId="1" applyNumberFormat="1" applyFont="1" applyFill="1" applyBorder="1" applyAlignment="1" applyProtection="1">
      <alignment horizontal="center" vertical="center"/>
      <protection locked="0"/>
    </xf>
    <xf numFmtId="0" fontId="1" fillId="3" borderId="36" xfId="1" applyFont="1" applyFill="1" applyBorder="1" applyAlignment="1" applyProtection="1">
      <alignment horizontal="left" vertical="center" wrapText="1"/>
      <protection locked="0"/>
    </xf>
    <xf numFmtId="49" fontId="1" fillId="3" borderId="48" xfId="1" applyNumberFormat="1" applyFont="1" applyFill="1" applyBorder="1" applyAlignment="1" applyProtection="1">
      <alignment horizontal="center" vertical="center"/>
      <protection locked="0"/>
    </xf>
    <xf numFmtId="0" fontId="1" fillId="3" borderId="60" xfId="1" applyFont="1" applyFill="1" applyBorder="1" applyAlignment="1" applyProtection="1">
      <alignment horizontal="center" vertical="center"/>
      <protection locked="0"/>
    </xf>
    <xf numFmtId="0" fontId="1" fillId="3" borderId="61" xfId="1" applyFont="1" applyFill="1" applyBorder="1" applyAlignment="1" applyProtection="1">
      <alignment horizontal="left" vertical="center" wrapText="1"/>
      <protection locked="0"/>
    </xf>
    <xf numFmtId="49" fontId="1" fillId="3" borderId="70" xfId="1" applyNumberFormat="1" applyFont="1" applyFill="1" applyBorder="1" applyAlignment="1" applyProtection="1">
      <alignment horizontal="center" vertical="center"/>
      <protection locked="0"/>
    </xf>
    <xf numFmtId="0" fontId="1" fillId="3" borderId="61" xfId="1" applyFont="1" applyFill="1" applyBorder="1" applyAlignment="1" applyProtection="1">
      <alignment horizontal="center" vertical="center"/>
      <protection locked="0"/>
    </xf>
    <xf numFmtId="2" fontId="1" fillId="4" borderId="61" xfId="1" applyNumberFormat="1" applyFont="1" applyFill="1" applyBorder="1" applyAlignment="1" applyProtection="1">
      <alignment horizontal="center" vertical="center"/>
      <protection locked="0"/>
    </xf>
    <xf numFmtId="2" fontId="1" fillId="3" borderId="61" xfId="1" applyNumberFormat="1" applyFont="1" applyFill="1" applyBorder="1" applyAlignment="1" applyProtection="1">
      <alignment horizontal="center" vertical="center"/>
      <protection locked="0"/>
    </xf>
    <xf numFmtId="2" fontId="1" fillId="3" borderId="57" xfId="1" applyNumberFormat="1" applyFont="1" applyFill="1" applyBorder="1" applyAlignment="1">
      <alignment horizontal="center" vertical="center"/>
    </xf>
    <xf numFmtId="2" fontId="1" fillId="3" borderId="36" xfId="1" applyNumberFormat="1" applyFont="1" applyFill="1" applyBorder="1" applyAlignment="1">
      <alignment horizontal="left" vertical="center"/>
    </xf>
    <xf numFmtId="2" fontId="1" fillId="3" borderId="29" xfId="1" applyNumberFormat="1" applyFont="1" applyFill="1" applyBorder="1" applyAlignment="1">
      <alignment horizontal="center" vertical="center"/>
    </xf>
    <xf numFmtId="1" fontId="1" fillId="3" borderId="29" xfId="1" applyNumberFormat="1" applyFont="1" applyFill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1" fillId="3" borderId="90" xfId="1" applyFont="1" applyFill="1" applyBorder="1" applyAlignment="1">
      <alignment horizontal="center" vertical="center"/>
    </xf>
    <xf numFmtId="0" fontId="1" fillId="3" borderId="89" xfId="1" applyFont="1" applyFill="1" applyBorder="1" applyAlignment="1">
      <alignment horizontal="center" vertical="center"/>
    </xf>
    <xf numFmtId="0" fontId="1" fillId="3" borderId="40" xfId="1" applyFont="1" applyFill="1" applyBorder="1" applyAlignment="1">
      <alignment horizontal="left" vertical="center" wrapText="1"/>
    </xf>
    <xf numFmtId="49" fontId="1" fillId="3" borderId="6" xfId="1" applyNumberFormat="1" applyFont="1" applyFill="1" applyBorder="1" applyAlignment="1">
      <alignment horizontal="center" vertical="center" wrapText="1"/>
    </xf>
    <xf numFmtId="0" fontId="1" fillId="3" borderId="56" xfId="1" applyFont="1" applyFill="1" applyBorder="1" applyAlignment="1">
      <alignment horizontal="center" vertical="center"/>
    </xf>
    <xf numFmtId="165" fontId="1" fillId="5" borderId="36" xfId="1" applyNumberFormat="1" applyFont="1" applyFill="1" applyBorder="1" applyAlignment="1" applyProtection="1">
      <alignment horizontal="center" vertical="center"/>
      <protection locked="0"/>
    </xf>
    <xf numFmtId="165" fontId="1" fillId="3" borderId="36" xfId="1" applyNumberFormat="1" applyFont="1" applyFill="1" applyBorder="1" applyAlignment="1" applyProtection="1">
      <alignment horizontal="center" vertical="center"/>
      <protection locked="0"/>
    </xf>
    <xf numFmtId="165" fontId="1" fillId="3" borderId="68" xfId="1" applyNumberFormat="1" applyFont="1" applyFill="1" applyBorder="1" applyAlignment="1" applyProtection="1">
      <alignment horizontal="center" vertical="center"/>
      <protection locked="0"/>
    </xf>
    <xf numFmtId="0" fontId="1" fillId="3" borderId="44" xfId="1" applyFont="1" applyFill="1" applyBorder="1" applyAlignment="1">
      <alignment horizontal="center" vertical="center"/>
    </xf>
    <xf numFmtId="0" fontId="1" fillId="3" borderId="41" xfId="1" applyFont="1" applyFill="1" applyBorder="1" applyAlignment="1">
      <alignment horizontal="left" vertical="center"/>
    </xf>
    <xf numFmtId="49" fontId="1" fillId="2" borderId="0" xfId="1" applyNumberFormat="1" applyFont="1" applyFill="1" applyAlignment="1" applyProtection="1">
      <alignment horizontal="left" wrapText="1"/>
      <protection locked="0"/>
    </xf>
    <xf numFmtId="0" fontId="1" fillId="0" borderId="47" xfId="1" applyFont="1" applyBorder="1" applyAlignment="1">
      <alignment horizontal="center" vertical="center" wrapText="1"/>
    </xf>
    <xf numFmtId="0" fontId="1" fillId="0" borderId="39" xfId="1" applyFont="1" applyBorder="1" applyAlignment="1" applyProtection="1">
      <alignment horizontal="left" vertical="center" wrapText="1"/>
      <protection locked="0"/>
    </xf>
    <xf numFmtId="0" fontId="1" fillId="0" borderId="39" xfId="1" applyFont="1" applyBorder="1" applyAlignment="1" applyProtection="1">
      <alignment horizontal="center" vertical="center"/>
      <protection locked="0"/>
    </xf>
    <xf numFmtId="2" fontId="1" fillId="2" borderId="36" xfId="1" applyNumberFormat="1" applyFont="1" applyFill="1" applyBorder="1" applyAlignment="1" applyProtection="1">
      <alignment horizontal="center" vertical="center"/>
      <protection locked="0"/>
    </xf>
    <xf numFmtId="2" fontId="1" fillId="2" borderId="51" xfId="1" applyNumberFormat="1" applyFont="1" applyFill="1" applyBorder="1" applyAlignment="1" applyProtection="1">
      <alignment horizontal="center" vertical="center"/>
      <protection locked="0"/>
    </xf>
    <xf numFmtId="0" fontId="1" fillId="0" borderId="55" xfId="1" applyFont="1" applyBorder="1" applyAlignment="1">
      <alignment horizontal="center" vertical="center" wrapText="1"/>
    </xf>
    <xf numFmtId="0" fontId="1" fillId="7" borderId="0" xfId="1" applyFont="1" applyFill="1" applyAlignment="1">
      <alignment horizontal="center" vertical="center"/>
    </xf>
    <xf numFmtId="0" fontId="1" fillId="7" borderId="66" xfId="1" applyFont="1" applyFill="1" applyBorder="1" applyAlignment="1">
      <alignment horizontal="center" vertical="center"/>
    </xf>
    <xf numFmtId="0" fontId="1" fillId="7" borderId="67" xfId="1" applyFont="1" applyFill="1" applyBorder="1" applyAlignment="1">
      <alignment horizontal="center" vertical="center" wrapText="1"/>
    </xf>
    <xf numFmtId="0" fontId="1" fillId="7" borderId="65" xfId="1" applyFont="1" applyFill="1" applyBorder="1" applyAlignment="1">
      <alignment horizontal="center" vertical="center" wrapText="1"/>
    </xf>
    <xf numFmtId="0" fontId="1" fillId="7" borderId="66" xfId="1" applyFont="1" applyFill="1" applyBorder="1" applyAlignment="1">
      <alignment horizontal="center" vertical="center" wrapText="1"/>
    </xf>
    <xf numFmtId="0" fontId="1" fillId="7" borderId="67" xfId="1" applyFont="1" applyFill="1" applyBorder="1" applyAlignment="1">
      <alignment horizontal="center" vertical="center"/>
    </xf>
    <xf numFmtId="0" fontId="1" fillId="7" borderId="72" xfId="1" applyFont="1" applyFill="1" applyBorder="1" applyAlignment="1">
      <alignment horizontal="center" vertical="center" wrapText="1"/>
    </xf>
    <xf numFmtId="0" fontId="1" fillId="7" borderId="54" xfId="1" applyFont="1" applyFill="1" applyBorder="1" applyAlignment="1">
      <alignment horizontal="center" vertical="center" wrapText="1"/>
    </xf>
    <xf numFmtId="0" fontId="1" fillId="7" borderId="54" xfId="1" applyFont="1" applyFill="1" applyBorder="1" applyAlignment="1">
      <alignment horizontal="center" vertical="center"/>
    </xf>
    <xf numFmtId="0" fontId="1" fillId="7" borderId="59" xfId="1" applyFont="1" applyFill="1" applyBorder="1" applyAlignment="1">
      <alignment horizontal="center" vertical="center"/>
    </xf>
    <xf numFmtId="10" fontId="1" fillId="0" borderId="36" xfId="1" applyNumberFormat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/>
    </xf>
    <xf numFmtId="165" fontId="1" fillId="0" borderId="57" xfId="1" applyNumberFormat="1" applyFont="1" applyBorder="1" applyAlignment="1">
      <alignment horizontal="center" vertical="center"/>
    </xf>
    <xf numFmtId="0" fontId="1" fillId="0" borderId="36" xfId="1" quotePrefix="1" applyFont="1" applyBorder="1" applyAlignment="1">
      <alignment horizontal="center" vertical="center" wrapText="1"/>
    </xf>
    <xf numFmtId="165" fontId="1" fillId="0" borderId="36" xfId="1" applyNumberFormat="1" applyFont="1" applyBorder="1" applyAlignment="1">
      <alignment horizontal="center" vertical="center"/>
    </xf>
    <xf numFmtId="0" fontId="1" fillId="0" borderId="36" xfId="1" quotePrefix="1" applyFont="1" applyBorder="1" applyAlignment="1">
      <alignment horizontal="center" vertical="center"/>
    </xf>
    <xf numFmtId="165" fontId="1" fillId="0" borderId="51" xfId="1" applyNumberFormat="1" applyFont="1" applyBorder="1" applyAlignment="1">
      <alignment horizontal="center" vertical="center"/>
    </xf>
    <xf numFmtId="0" fontId="1" fillId="0" borderId="44" xfId="1" quotePrefix="1" applyFont="1" applyBorder="1" applyAlignment="1">
      <alignment horizontal="center" vertical="center" wrapText="1"/>
    </xf>
    <xf numFmtId="165" fontId="1" fillId="0" borderId="41" xfId="1" applyNumberFormat="1" applyFont="1" applyBorder="1" applyAlignment="1">
      <alignment horizontal="center" vertical="center"/>
    </xf>
    <xf numFmtId="0" fontId="1" fillId="0" borderId="41" xfId="1" quotePrefix="1" applyFont="1" applyBorder="1" applyAlignment="1">
      <alignment horizontal="center" vertical="center" wrapText="1"/>
    </xf>
    <xf numFmtId="165" fontId="1" fillId="0" borderId="75" xfId="1" applyNumberFormat="1" applyFont="1" applyBorder="1" applyAlignment="1">
      <alignment horizontal="center" vertical="center"/>
    </xf>
    <xf numFmtId="0" fontId="1" fillId="7" borderId="44" xfId="1" applyFont="1" applyFill="1" applyBorder="1" applyAlignment="1">
      <alignment horizontal="center" vertical="center"/>
    </xf>
    <xf numFmtId="0" fontId="1" fillId="7" borderId="68" xfId="1" applyFont="1" applyFill="1" applyBorder="1" applyAlignment="1">
      <alignment horizontal="center" vertical="center"/>
    </xf>
    <xf numFmtId="0" fontId="1" fillId="7" borderId="8" xfId="1" applyFont="1" applyFill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center" vertical="center"/>
    </xf>
    <xf numFmtId="165" fontId="1" fillId="0" borderId="53" xfId="1" applyNumberFormat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 wrapText="1"/>
    </xf>
    <xf numFmtId="0" fontId="1" fillId="0" borderId="6" xfId="1" quotePrefix="1" applyFont="1" applyBorder="1" applyAlignment="1">
      <alignment horizontal="center" vertical="center" wrapText="1"/>
    </xf>
    <xf numFmtId="165" fontId="1" fillId="0" borderId="83" xfId="1" applyNumberFormat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 vertical="center"/>
    </xf>
    <xf numFmtId="0" fontId="1" fillId="7" borderId="53" xfId="1" applyFont="1" applyFill="1" applyBorder="1" applyAlignment="1">
      <alignment horizontal="center" vertical="center"/>
    </xf>
    <xf numFmtId="0" fontId="1" fillId="0" borderId="66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/>
    </xf>
    <xf numFmtId="0" fontId="1" fillId="0" borderId="67" xfId="1" applyFont="1" applyBorder="1" applyAlignment="1">
      <alignment horizontal="center" vertical="center"/>
    </xf>
    <xf numFmtId="165" fontId="1" fillId="0" borderId="65" xfId="1" applyNumberFormat="1" applyFont="1" applyBorder="1" applyAlignment="1">
      <alignment horizontal="center" vertical="center"/>
    </xf>
    <xf numFmtId="0" fontId="1" fillId="0" borderId="61" xfId="1" quotePrefix="1" applyFont="1" applyBorder="1" applyAlignment="1">
      <alignment horizontal="center" vertical="center" wrapText="1"/>
    </xf>
    <xf numFmtId="165" fontId="1" fillId="0" borderId="66" xfId="1" applyNumberFormat="1" applyFont="1" applyBorder="1" applyAlignment="1">
      <alignment horizontal="center" vertical="center"/>
    </xf>
    <xf numFmtId="0" fontId="1" fillId="0" borderId="61" xfId="1" quotePrefix="1" applyFont="1" applyBorder="1" applyAlignment="1">
      <alignment horizontal="center" vertical="center"/>
    </xf>
    <xf numFmtId="165" fontId="1" fillId="0" borderId="67" xfId="1" applyNumberFormat="1" applyFont="1" applyBorder="1" applyAlignment="1">
      <alignment horizontal="center" vertical="center"/>
    </xf>
    <xf numFmtId="0" fontId="1" fillId="0" borderId="65" xfId="1" quotePrefix="1" applyFont="1" applyBorder="1" applyAlignment="1">
      <alignment horizontal="center" vertical="center" wrapText="1"/>
    </xf>
    <xf numFmtId="0" fontId="1" fillId="0" borderId="66" xfId="1" quotePrefix="1" applyFont="1" applyBorder="1" applyAlignment="1">
      <alignment horizontal="center" vertical="center" wrapText="1"/>
    </xf>
    <xf numFmtId="165" fontId="1" fillId="0" borderId="90" xfId="1" applyNumberFormat="1" applyFont="1" applyBorder="1" applyAlignment="1">
      <alignment horizontal="center" vertical="center"/>
    </xf>
    <xf numFmtId="0" fontId="1" fillId="7" borderId="65" xfId="1" applyFont="1" applyFill="1" applyBorder="1" applyAlignment="1">
      <alignment horizontal="center" vertical="center"/>
    </xf>
    <xf numFmtId="2" fontId="1" fillId="8" borderId="0" xfId="1" applyNumberFormat="1" applyFont="1" applyFill="1" applyAlignment="1">
      <alignment horizontal="center" vertical="center"/>
    </xf>
    <xf numFmtId="0" fontId="1" fillId="7" borderId="0" xfId="1" applyFont="1" applyFill="1"/>
    <xf numFmtId="0" fontId="1" fillId="0" borderId="82" xfId="1" applyBorder="1" applyAlignment="1"/>
    <xf numFmtId="0" fontId="1" fillId="0" borderId="94" xfId="1" applyBorder="1" applyAlignment="1"/>
    <xf numFmtId="0" fontId="1" fillId="0" borderId="6" xfId="1" applyBorder="1" applyAlignment="1"/>
    <xf numFmtId="0" fontId="1" fillId="0" borderId="53" xfId="1" applyBorder="1" applyAlignment="1"/>
    <xf numFmtId="0" fontId="1" fillId="0" borderId="66" xfId="1" applyBorder="1" applyAlignment="1"/>
    <xf numFmtId="0" fontId="1" fillId="0" borderId="67" xfId="1" applyBorder="1" applyAlignment="1"/>
  </cellXfs>
  <cellStyles count="9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Percent 2" xfId="8" xr:uid="{00000000-0005-0000-0000-000008000000}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6.4915812499999989E-2</c:v>
                </c:pt>
                <c:pt idx="1">
                  <c:v>7.8826343749999986E-2</c:v>
                </c:pt>
                <c:pt idx="2">
                  <c:v>7.8826343749999986E-2</c:v>
                </c:pt>
                <c:pt idx="3">
                  <c:v>7.8826343749999986E-2</c:v>
                </c:pt>
                <c:pt idx="4">
                  <c:v>7.8826343749999986E-2</c:v>
                </c:pt>
                <c:pt idx="5">
                  <c:v>7.8826343749999986E-2</c:v>
                </c:pt>
                <c:pt idx="6">
                  <c:v>7.8826343749999986E-2</c:v>
                </c:pt>
                <c:pt idx="7">
                  <c:v>7.8826343749999986E-2</c:v>
                </c:pt>
                <c:pt idx="8">
                  <c:v>7.8826343749999986E-2</c:v>
                </c:pt>
                <c:pt idx="9">
                  <c:v>7.8826343749999986E-2</c:v>
                </c:pt>
                <c:pt idx="10">
                  <c:v>7.8826343749999986E-2</c:v>
                </c:pt>
                <c:pt idx="11">
                  <c:v>7.8826343749999986E-2</c:v>
                </c:pt>
                <c:pt idx="12">
                  <c:v>7.8826343749999986E-2</c:v>
                </c:pt>
                <c:pt idx="13">
                  <c:v>7.8826343749999986E-2</c:v>
                </c:pt>
                <c:pt idx="14">
                  <c:v>7.8826343749999986E-2</c:v>
                </c:pt>
                <c:pt idx="15">
                  <c:v>7.8826343749999986E-2</c:v>
                </c:pt>
                <c:pt idx="16">
                  <c:v>7.8826343749999986E-2</c:v>
                </c:pt>
                <c:pt idx="17">
                  <c:v>7.8826343749999986E-2</c:v>
                </c:pt>
                <c:pt idx="18">
                  <c:v>7.8826343749999986E-2</c:v>
                </c:pt>
                <c:pt idx="19">
                  <c:v>7.8826343749999986E-2</c:v>
                </c:pt>
                <c:pt idx="20">
                  <c:v>7.8826343749999986E-2</c:v>
                </c:pt>
                <c:pt idx="21">
                  <c:v>7.8826343749999986E-2</c:v>
                </c:pt>
                <c:pt idx="22">
                  <c:v>7.8826343749999986E-2</c:v>
                </c:pt>
                <c:pt idx="23">
                  <c:v>7.8826343749999986E-2</c:v>
                </c:pt>
                <c:pt idx="24">
                  <c:v>7.8826343749999986E-2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2-4A74-ADCB-2FD8B4AD84F3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2-4A74-ADCB-2FD8B4AD84F3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2-4A74-ADCB-2FD8B4AD84F3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3.864036458333333E-3</c:v>
                </c:pt>
                <c:pt idx="1">
                  <c:v>4.6920442708333326E-3</c:v>
                </c:pt>
                <c:pt idx="2">
                  <c:v>4.6920442708333326E-3</c:v>
                </c:pt>
                <c:pt idx="3">
                  <c:v>4.6920442708333326E-3</c:v>
                </c:pt>
                <c:pt idx="4">
                  <c:v>4.6920442708333326E-3</c:v>
                </c:pt>
                <c:pt idx="5">
                  <c:v>4.6920442708333326E-3</c:v>
                </c:pt>
                <c:pt idx="6">
                  <c:v>4.6920442708333326E-3</c:v>
                </c:pt>
                <c:pt idx="7">
                  <c:v>4.6920442708333326E-3</c:v>
                </c:pt>
                <c:pt idx="8">
                  <c:v>4.6920442708333326E-3</c:v>
                </c:pt>
                <c:pt idx="9">
                  <c:v>4.6920442708333326E-3</c:v>
                </c:pt>
                <c:pt idx="10">
                  <c:v>4.6920442708333326E-3</c:v>
                </c:pt>
                <c:pt idx="11">
                  <c:v>4.6920442708333326E-3</c:v>
                </c:pt>
                <c:pt idx="12">
                  <c:v>4.6920442708333326E-3</c:v>
                </c:pt>
                <c:pt idx="13">
                  <c:v>4.6920442708333326E-3</c:v>
                </c:pt>
                <c:pt idx="14">
                  <c:v>4.6920442708333326E-3</c:v>
                </c:pt>
                <c:pt idx="15">
                  <c:v>4.6920442708333326E-3</c:v>
                </c:pt>
                <c:pt idx="16">
                  <c:v>4.6920442708333326E-3</c:v>
                </c:pt>
                <c:pt idx="17">
                  <c:v>4.6920442708333326E-3</c:v>
                </c:pt>
                <c:pt idx="18">
                  <c:v>4.6920442708333326E-3</c:v>
                </c:pt>
                <c:pt idx="19">
                  <c:v>4.6920442708333326E-3</c:v>
                </c:pt>
                <c:pt idx="20">
                  <c:v>4.6920442708333326E-3</c:v>
                </c:pt>
                <c:pt idx="21">
                  <c:v>4.6920442708333326E-3</c:v>
                </c:pt>
                <c:pt idx="22">
                  <c:v>4.6920442708333326E-3</c:v>
                </c:pt>
                <c:pt idx="23">
                  <c:v>4.6920442708333326E-3</c:v>
                </c:pt>
                <c:pt idx="24">
                  <c:v>4.6920442708333326E-3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42-4A74-ADCB-2FD8B4AD84F3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42-4A74-ADCB-2FD8B4AD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62896"/>
        <c:axId val="18568602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0.11700000000000002</c:v>
                </c:pt>
                <c:pt idx="1">
                  <c:v>0.11699999999999999</c:v>
                </c:pt>
                <c:pt idx="2">
                  <c:v>0.11699999999999999</c:v>
                </c:pt>
                <c:pt idx="3">
                  <c:v>0.11699999999999999</c:v>
                </c:pt>
                <c:pt idx="4">
                  <c:v>0.11699999999999999</c:v>
                </c:pt>
                <c:pt idx="5">
                  <c:v>0.11699999999999999</c:v>
                </c:pt>
                <c:pt idx="6">
                  <c:v>0.11699999999999999</c:v>
                </c:pt>
                <c:pt idx="7">
                  <c:v>0.11699999999999999</c:v>
                </c:pt>
                <c:pt idx="8">
                  <c:v>0.11699999999999999</c:v>
                </c:pt>
                <c:pt idx="9">
                  <c:v>0.11699999999999999</c:v>
                </c:pt>
                <c:pt idx="10">
                  <c:v>0.11699999999999999</c:v>
                </c:pt>
                <c:pt idx="11">
                  <c:v>0.11699999999999999</c:v>
                </c:pt>
                <c:pt idx="12">
                  <c:v>0.11699999999999999</c:v>
                </c:pt>
                <c:pt idx="13">
                  <c:v>0.11699999999999999</c:v>
                </c:pt>
                <c:pt idx="14">
                  <c:v>0.11699999999999999</c:v>
                </c:pt>
                <c:pt idx="15">
                  <c:v>0.11699999999999999</c:v>
                </c:pt>
                <c:pt idx="16">
                  <c:v>0.11699999999999999</c:v>
                </c:pt>
                <c:pt idx="17">
                  <c:v>0.11699999999999999</c:v>
                </c:pt>
                <c:pt idx="18">
                  <c:v>0.11699999999999999</c:v>
                </c:pt>
                <c:pt idx="19">
                  <c:v>0.11699999999999999</c:v>
                </c:pt>
                <c:pt idx="20">
                  <c:v>0.11699999999999999</c:v>
                </c:pt>
                <c:pt idx="21">
                  <c:v>0.11699999999999999</c:v>
                </c:pt>
                <c:pt idx="22">
                  <c:v>0.11699999999999999</c:v>
                </c:pt>
                <c:pt idx="23">
                  <c:v>0.11699999999999999</c:v>
                </c:pt>
                <c:pt idx="24">
                  <c:v>0.11699999999999999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42-4A74-ADCB-2FD8B4AD84F3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7.3692695312499987E-2</c:v>
                </c:pt>
                <c:pt idx="1">
                  <c:v>9.0396372916666648E-2</c:v>
                </c:pt>
                <c:pt idx="2">
                  <c:v>9.1870226822916651E-2</c:v>
                </c:pt>
                <c:pt idx="3">
                  <c:v>9.1870226822916651E-2</c:v>
                </c:pt>
                <c:pt idx="4">
                  <c:v>9.1870226822916651E-2</c:v>
                </c:pt>
                <c:pt idx="5">
                  <c:v>9.1870226822916651E-2</c:v>
                </c:pt>
                <c:pt idx="6">
                  <c:v>9.1870226822916651E-2</c:v>
                </c:pt>
                <c:pt idx="7">
                  <c:v>9.1870226822916651E-2</c:v>
                </c:pt>
                <c:pt idx="8">
                  <c:v>9.1870226822916651E-2</c:v>
                </c:pt>
                <c:pt idx="9">
                  <c:v>9.1870226822916651E-2</c:v>
                </c:pt>
                <c:pt idx="10">
                  <c:v>9.1870226822916651E-2</c:v>
                </c:pt>
                <c:pt idx="11">
                  <c:v>9.1870226822916651E-2</c:v>
                </c:pt>
                <c:pt idx="12">
                  <c:v>9.1870226822916651E-2</c:v>
                </c:pt>
                <c:pt idx="13">
                  <c:v>9.1870226822916651E-2</c:v>
                </c:pt>
                <c:pt idx="14">
                  <c:v>9.1870226822916651E-2</c:v>
                </c:pt>
                <c:pt idx="15">
                  <c:v>9.1870226822916651E-2</c:v>
                </c:pt>
                <c:pt idx="16">
                  <c:v>9.1870226822916651E-2</c:v>
                </c:pt>
                <c:pt idx="17">
                  <c:v>9.1870226822916651E-2</c:v>
                </c:pt>
                <c:pt idx="18">
                  <c:v>9.1870226822916651E-2</c:v>
                </c:pt>
                <c:pt idx="19">
                  <c:v>9.1870226822916651E-2</c:v>
                </c:pt>
                <c:pt idx="20">
                  <c:v>9.1870226822916651E-2</c:v>
                </c:pt>
                <c:pt idx="21">
                  <c:v>9.1870226822916651E-2</c:v>
                </c:pt>
                <c:pt idx="22">
                  <c:v>9.1870226822916651E-2</c:v>
                </c:pt>
                <c:pt idx="23">
                  <c:v>9.1870226822916651E-2</c:v>
                </c:pt>
                <c:pt idx="24">
                  <c:v>9.1870226822916651E-2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42-4A74-ADCB-2FD8B4AD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62896"/>
        <c:axId val="185686024"/>
      </c:lineChart>
      <c:catAx>
        <c:axId val="18736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686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68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62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6.4915812499999989E-2</c:v>
                </c:pt>
                <c:pt idx="1">
                  <c:v>7.8826343749999986E-2</c:v>
                </c:pt>
                <c:pt idx="2">
                  <c:v>7.8826343749999986E-2</c:v>
                </c:pt>
                <c:pt idx="3">
                  <c:v>7.8826343749999986E-2</c:v>
                </c:pt>
                <c:pt idx="4">
                  <c:v>7.8826343749999986E-2</c:v>
                </c:pt>
                <c:pt idx="5">
                  <c:v>7.8826343749999986E-2</c:v>
                </c:pt>
                <c:pt idx="6">
                  <c:v>7.8826343749999986E-2</c:v>
                </c:pt>
                <c:pt idx="7">
                  <c:v>7.8826343749999986E-2</c:v>
                </c:pt>
                <c:pt idx="8">
                  <c:v>7.8826343749999986E-2</c:v>
                </c:pt>
                <c:pt idx="9">
                  <c:v>7.8826343749999986E-2</c:v>
                </c:pt>
                <c:pt idx="10">
                  <c:v>7.8826343749999986E-2</c:v>
                </c:pt>
                <c:pt idx="11">
                  <c:v>7.8826343749999986E-2</c:v>
                </c:pt>
                <c:pt idx="12">
                  <c:v>7.8826343749999986E-2</c:v>
                </c:pt>
                <c:pt idx="13">
                  <c:v>7.8826343749999986E-2</c:v>
                </c:pt>
                <c:pt idx="14">
                  <c:v>7.8826343749999986E-2</c:v>
                </c:pt>
                <c:pt idx="15">
                  <c:v>7.8826343749999986E-2</c:v>
                </c:pt>
                <c:pt idx="16">
                  <c:v>7.8826343749999986E-2</c:v>
                </c:pt>
                <c:pt idx="17">
                  <c:v>7.8826343749999986E-2</c:v>
                </c:pt>
                <c:pt idx="18">
                  <c:v>7.8826343749999986E-2</c:v>
                </c:pt>
                <c:pt idx="19">
                  <c:v>7.8826343749999986E-2</c:v>
                </c:pt>
                <c:pt idx="20">
                  <c:v>7.8826343749999986E-2</c:v>
                </c:pt>
                <c:pt idx="21">
                  <c:v>7.8826343749999986E-2</c:v>
                </c:pt>
                <c:pt idx="22">
                  <c:v>7.8826343749999986E-2</c:v>
                </c:pt>
                <c:pt idx="23">
                  <c:v>7.8826343749999986E-2</c:v>
                </c:pt>
                <c:pt idx="24">
                  <c:v>7.8826343749999986E-2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F-4FFE-A1CA-2F2A007755A2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F-4FFE-A1CA-2F2A007755A2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F-4FFE-A1CA-2F2A007755A2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3.864036458333333E-3</c:v>
                </c:pt>
                <c:pt idx="1">
                  <c:v>4.6920442708333326E-3</c:v>
                </c:pt>
                <c:pt idx="2">
                  <c:v>4.6920442708333326E-3</c:v>
                </c:pt>
                <c:pt idx="3">
                  <c:v>4.6920442708333326E-3</c:v>
                </c:pt>
                <c:pt idx="4">
                  <c:v>4.6920442708333326E-3</c:v>
                </c:pt>
                <c:pt idx="5">
                  <c:v>4.6920442708333326E-3</c:v>
                </c:pt>
                <c:pt idx="6">
                  <c:v>4.6920442708333326E-3</c:v>
                </c:pt>
                <c:pt idx="7">
                  <c:v>4.6920442708333326E-3</c:v>
                </c:pt>
                <c:pt idx="8">
                  <c:v>4.6920442708333326E-3</c:v>
                </c:pt>
                <c:pt idx="9">
                  <c:v>4.6920442708333326E-3</c:v>
                </c:pt>
                <c:pt idx="10">
                  <c:v>4.6920442708333326E-3</c:v>
                </c:pt>
                <c:pt idx="11">
                  <c:v>4.6920442708333326E-3</c:v>
                </c:pt>
                <c:pt idx="12">
                  <c:v>4.6920442708333326E-3</c:v>
                </c:pt>
                <c:pt idx="13">
                  <c:v>4.6920442708333326E-3</c:v>
                </c:pt>
                <c:pt idx="14">
                  <c:v>4.6920442708333326E-3</c:v>
                </c:pt>
                <c:pt idx="15">
                  <c:v>4.6920442708333326E-3</c:v>
                </c:pt>
                <c:pt idx="16">
                  <c:v>4.6920442708333326E-3</c:v>
                </c:pt>
                <c:pt idx="17">
                  <c:v>4.6920442708333326E-3</c:v>
                </c:pt>
                <c:pt idx="18">
                  <c:v>4.6920442708333326E-3</c:v>
                </c:pt>
                <c:pt idx="19">
                  <c:v>4.6920442708333326E-3</c:v>
                </c:pt>
                <c:pt idx="20">
                  <c:v>4.6920442708333326E-3</c:v>
                </c:pt>
                <c:pt idx="21">
                  <c:v>4.6920442708333326E-3</c:v>
                </c:pt>
                <c:pt idx="22">
                  <c:v>4.6920442708333326E-3</c:v>
                </c:pt>
                <c:pt idx="23">
                  <c:v>4.6920442708333326E-3</c:v>
                </c:pt>
                <c:pt idx="24">
                  <c:v>4.6920442708333326E-3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F-4FFE-A1CA-2F2A007755A2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F-4FFE-A1CA-2F2A0077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44920"/>
        <c:axId val="18864940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0.11700000000000002</c:v>
                </c:pt>
                <c:pt idx="1">
                  <c:v>0.11699999999999999</c:v>
                </c:pt>
                <c:pt idx="2">
                  <c:v>0.11699999999999999</c:v>
                </c:pt>
                <c:pt idx="3">
                  <c:v>0.11699999999999999</c:v>
                </c:pt>
                <c:pt idx="4">
                  <c:v>0.11699999999999999</c:v>
                </c:pt>
                <c:pt idx="5">
                  <c:v>0.11699999999999999</c:v>
                </c:pt>
                <c:pt idx="6">
                  <c:v>0.11699999999999999</c:v>
                </c:pt>
                <c:pt idx="7">
                  <c:v>0.11699999999999999</c:v>
                </c:pt>
                <c:pt idx="8">
                  <c:v>0.11699999999999999</c:v>
                </c:pt>
                <c:pt idx="9">
                  <c:v>0.11699999999999999</c:v>
                </c:pt>
                <c:pt idx="10">
                  <c:v>0.11699999999999999</c:v>
                </c:pt>
                <c:pt idx="11">
                  <c:v>0.11699999999999999</c:v>
                </c:pt>
                <c:pt idx="12">
                  <c:v>0.11699999999999999</c:v>
                </c:pt>
                <c:pt idx="13">
                  <c:v>0.11699999999999999</c:v>
                </c:pt>
                <c:pt idx="14">
                  <c:v>0.11699999999999999</c:v>
                </c:pt>
                <c:pt idx="15">
                  <c:v>0.11699999999999999</c:v>
                </c:pt>
                <c:pt idx="16">
                  <c:v>0.11699999999999999</c:v>
                </c:pt>
                <c:pt idx="17">
                  <c:v>0.11699999999999999</c:v>
                </c:pt>
                <c:pt idx="18">
                  <c:v>0.11699999999999999</c:v>
                </c:pt>
                <c:pt idx="19">
                  <c:v>0.11699999999999999</c:v>
                </c:pt>
                <c:pt idx="20">
                  <c:v>0.11699999999999999</c:v>
                </c:pt>
                <c:pt idx="21">
                  <c:v>0.11699999999999999</c:v>
                </c:pt>
                <c:pt idx="22">
                  <c:v>0.11699999999999999</c:v>
                </c:pt>
                <c:pt idx="23">
                  <c:v>0.11699999999999999</c:v>
                </c:pt>
                <c:pt idx="24">
                  <c:v>0.11699999999999999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F-4FFE-A1CA-2F2A007755A2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6.877984895833332E-2</c:v>
                </c:pt>
                <c:pt idx="1">
                  <c:v>8.351838802083332E-2</c:v>
                </c:pt>
                <c:pt idx="2">
                  <c:v>8.351838802083332E-2</c:v>
                </c:pt>
                <c:pt idx="3">
                  <c:v>8.351838802083332E-2</c:v>
                </c:pt>
                <c:pt idx="4">
                  <c:v>8.351838802083332E-2</c:v>
                </c:pt>
                <c:pt idx="5">
                  <c:v>8.351838802083332E-2</c:v>
                </c:pt>
                <c:pt idx="6">
                  <c:v>8.351838802083332E-2</c:v>
                </c:pt>
                <c:pt idx="7">
                  <c:v>8.351838802083332E-2</c:v>
                </c:pt>
                <c:pt idx="8">
                  <c:v>8.351838802083332E-2</c:v>
                </c:pt>
                <c:pt idx="9">
                  <c:v>8.351838802083332E-2</c:v>
                </c:pt>
                <c:pt idx="10">
                  <c:v>8.351838802083332E-2</c:v>
                </c:pt>
                <c:pt idx="11">
                  <c:v>8.351838802083332E-2</c:v>
                </c:pt>
                <c:pt idx="12">
                  <c:v>8.351838802083332E-2</c:v>
                </c:pt>
                <c:pt idx="13">
                  <c:v>8.351838802083332E-2</c:v>
                </c:pt>
                <c:pt idx="14">
                  <c:v>8.351838802083332E-2</c:v>
                </c:pt>
                <c:pt idx="15">
                  <c:v>8.351838802083332E-2</c:v>
                </c:pt>
                <c:pt idx="16">
                  <c:v>8.351838802083332E-2</c:v>
                </c:pt>
                <c:pt idx="17">
                  <c:v>8.351838802083332E-2</c:v>
                </c:pt>
                <c:pt idx="18">
                  <c:v>8.351838802083332E-2</c:v>
                </c:pt>
                <c:pt idx="19">
                  <c:v>8.351838802083332E-2</c:v>
                </c:pt>
                <c:pt idx="20">
                  <c:v>8.351838802083332E-2</c:v>
                </c:pt>
                <c:pt idx="21">
                  <c:v>8.351838802083332E-2</c:v>
                </c:pt>
                <c:pt idx="22">
                  <c:v>8.351838802083332E-2</c:v>
                </c:pt>
                <c:pt idx="23">
                  <c:v>8.351838802083332E-2</c:v>
                </c:pt>
                <c:pt idx="24">
                  <c:v>8.351838802083332E-2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FF-4FFE-A1CA-2F2A0077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44920"/>
        <c:axId val="188649400"/>
      </c:lineChart>
      <c:catAx>
        <c:axId val="18864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49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649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44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opLeftCell="A3" zoomScale="75" zoomScaleNormal="75" workbookViewId="0" xr3:uid="{AEA406A1-0E4B-5B11-9CD5-51D6E497D94C}">
      <selection activeCell="D12" sqref="D12"/>
    </sheetView>
  </sheetViews>
  <sheetFormatPr defaultColWidth="8.88671875" defaultRowHeight="15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 thickBot="1">
      <c r="A2" s="1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7"/>
      <c r="L2" s="1"/>
    </row>
    <row r="3" spans="1:12" ht="26.25">
      <c r="A3" s="1"/>
      <c r="B3" s="448"/>
      <c r="C3" s="2"/>
      <c r="D3" s="2"/>
      <c r="E3" s="446"/>
      <c r="F3" s="2"/>
      <c r="G3" s="2"/>
      <c r="H3" s="2"/>
      <c r="I3" s="2"/>
      <c r="J3" s="2"/>
      <c r="K3" s="3"/>
      <c r="L3" s="1"/>
    </row>
    <row r="4" spans="1:12">
      <c r="A4" s="1"/>
      <c r="B4" s="468" t="s">
        <v>1</v>
      </c>
      <c r="C4" s="469"/>
      <c r="D4" s="470"/>
      <c r="E4" s="29"/>
      <c r="F4" s="1"/>
      <c r="G4" s="1"/>
      <c r="H4" s="1"/>
      <c r="J4" s="1"/>
      <c r="K4" s="4"/>
      <c r="L4" s="1"/>
    </row>
    <row r="5" spans="1:12">
      <c r="A5" s="1"/>
      <c r="B5" s="471" t="s">
        <v>2</v>
      </c>
      <c r="C5" s="472"/>
      <c r="D5" s="473"/>
      <c r="E5" s="445"/>
      <c r="F5" s="5"/>
      <c r="G5" s="5"/>
      <c r="H5" s="5"/>
      <c r="I5" s="5"/>
      <c r="J5" s="1"/>
      <c r="K5" s="4"/>
      <c r="L5" s="1"/>
    </row>
    <row r="6" spans="1:12">
      <c r="A6" s="1"/>
      <c r="B6" s="474" t="s">
        <v>3</v>
      </c>
      <c r="C6" s="475"/>
      <c r="D6" s="476"/>
      <c r="E6" s="445"/>
      <c r="F6" s="5"/>
      <c r="G6" s="5"/>
      <c r="H6" s="5"/>
      <c r="I6" s="5"/>
      <c r="J6" s="1"/>
      <c r="K6" s="4"/>
      <c r="L6" s="1"/>
    </row>
    <row r="7" spans="1:12" ht="7.5" customHeight="1" thickBot="1">
      <c r="A7" s="1"/>
      <c r="B7" s="449"/>
      <c r="C7" s="5"/>
      <c r="D7" s="5"/>
      <c r="E7" s="447"/>
      <c r="F7" s="5"/>
      <c r="G7" s="5"/>
      <c r="H7" s="5"/>
      <c r="I7" s="5"/>
      <c r="J7" s="1"/>
      <c r="K7" s="4"/>
      <c r="L7" s="1"/>
    </row>
    <row r="8" spans="1:12" ht="15.75">
      <c r="A8" s="1"/>
      <c r="B8" s="6" t="s">
        <v>4</v>
      </c>
      <c r="C8" s="2"/>
      <c r="D8" s="2"/>
      <c r="E8" s="2"/>
      <c r="F8" s="2"/>
      <c r="G8" s="2"/>
      <c r="H8" s="2"/>
      <c r="I8" s="2"/>
      <c r="J8" s="2"/>
      <c r="K8" s="3"/>
      <c r="L8" s="1"/>
    </row>
    <row r="9" spans="1:12" ht="15.75">
      <c r="A9" s="7"/>
      <c r="B9" s="8" t="s">
        <v>5</v>
      </c>
      <c r="C9" s="9"/>
      <c r="D9" s="10" t="s">
        <v>6</v>
      </c>
      <c r="E9" s="11"/>
      <c r="F9" s="12"/>
      <c r="G9" s="12"/>
      <c r="H9" s="12"/>
      <c r="I9" s="12"/>
      <c r="J9" s="12"/>
      <c r="K9" s="13"/>
      <c r="L9" s="11"/>
    </row>
    <row r="10" spans="1:12" ht="15.75">
      <c r="A10" s="7"/>
      <c r="B10" s="8" t="s">
        <v>7</v>
      </c>
      <c r="C10" s="9"/>
      <c r="D10" s="10" t="s">
        <v>8</v>
      </c>
      <c r="E10" s="11"/>
      <c r="F10" s="12"/>
      <c r="G10" s="12"/>
      <c r="H10" s="12"/>
      <c r="I10" s="12"/>
      <c r="J10" s="12"/>
      <c r="K10" s="13"/>
      <c r="L10" s="444" t="s">
        <v>9</v>
      </c>
    </row>
    <row r="11" spans="1:12" ht="15.75">
      <c r="A11" s="7"/>
      <c r="B11" s="8" t="s">
        <v>10</v>
      </c>
      <c r="C11" s="9"/>
      <c r="D11" s="14">
        <v>2</v>
      </c>
      <c r="E11" s="11"/>
      <c r="F11" s="12"/>
      <c r="G11" s="12"/>
      <c r="H11" s="12"/>
      <c r="I11" s="12"/>
      <c r="J11" s="12"/>
      <c r="K11" s="13"/>
      <c r="L11" s="444" t="s">
        <v>11</v>
      </c>
    </row>
    <row r="12" spans="1:12" ht="15.75">
      <c r="A12" s="7"/>
      <c r="B12" s="15" t="s">
        <v>12</v>
      </c>
      <c r="C12" s="443"/>
      <c r="D12" s="10" t="s">
        <v>11</v>
      </c>
      <c r="E12" s="16" t="str">
        <f>IF(D12="Dry Year Annual Average","DYAA ",IF(D12="dry year critical period","DYCP ",0))</f>
        <v xml:space="preserve">DYAA </v>
      </c>
      <c r="F12" s="16" t="str">
        <f>IF(D12="Dry Year Annual Average","Normal Year Annual Average ",IF(D12="dry year critical period","Normal Year Critical Period ",0))</f>
        <v xml:space="preserve">Normal Year Annual Average </v>
      </c>
      <c r="G12" s="12"/>
      <c r="H12" s="12"/>
      <c r="I12" s="12"/>
      <c r="J12" s="12"/>
      <c r="K12" s="13"/>
      <c r="L12" s="444" t="s">
        <v>13</v>
      </c>
    </row>
    <row r="13" spans="1:12" ht="15.75">
      <c r="A13" s="7"/>
      <c r="B13" s="8" t="s">
        <v>14</v>
      </c>
      <c r="C13" s="17"/>
      <c r="D13" s="18" t="s">
        <v>15</v>
      </c>
      <c r="E13" s="11"/>
      <c r="F13" s="12"/>
      <c r="G13" s="12"/>
      <c r="H13" s="12"/>
      <c r="I13" s="12"/>
      <c r="J13" s="12"/>
      <c r="K13" s="13"/>
      <c r="L13" s="444" t="s">
        <v>16</v>
      </c>
    </row>
    <row r="14" spans="1:12" ht="15.75">
      <c r="A14" s="7"/>
      <c r="B14" s="8" t="s">
        <v>17</v>
      </c>
      <c r="C14" s="17"/>
      <c r="D14" s="19" t="s">
        <v>18</v>
      </c>
      <c r="E14" s="11"/>
      <c r="F14" s="12"/>
      <c r="G14" s="12"/>
      <c r="H14" s="12"/>
      <c r="I14" s="12"/>
      <c r="J14" s="12"/>
      <c r="K14" s="13"/>
      <c r="L14" s="444" t="s">
        <v>19</v>
      </c>
    </row>
    <row r="15" spans="1:12" ht="15.75">
      <c r="A15" s="12"/>
      <c r="B15" s="8" t="s">
        <v>20</v>
      </c>
      <c r="C15" s="17"/>
      <c r="D15" s="10" t="s">
        <v>21</v>
      </c>
      <c r="E15" s="17" t="s">
        <v>22</v>
      </c>
      <c r="F15" s="20" t="s">
        <v>21</v>
      </c>
      <c r="G15" s="21"/>
      <c r="H15" s="17" t="s">
        <v>23</v>
      </c>
      <c r="I15" s="22">
        <v>43069</v>
      </c>
      <c r="J15" s="12"/>
      <c r="K15" s="13"/>
    </row>
    <row r="16" spans="1:12" ht="15.75">
      <c r="A16" s="12"/>
      <c r="B16" s="8"/>
      <c r="C16" s="17"/>
      <c r="D16" s="23"/>
      <c r="E16" s="21"/>
      <c r="F16" s="21"/>
      <c r="G16" s="21"/>
      <c r="H16" s="17"/>
      <c r="I16" s="21"/>
      <c r="J16" s="12"/>
      <c r="K16" s="13"/>
      <c r="L16" s="442"/>
    </row>
    <row r="17" spans="1:12" ht="15.75">
      <c r="A17" s="12"/>
      <c r="B17" s="8" t="s">
        <v>24</v>
      </c>
      <c r="C17" s="12"/>
      <c r="D17" s="10">
        <v>1</v>
      </c>
      <c r="E17" s="12"/>
      <c r="F17" s="24" t="s">
        <v>25</v>
      </c>
      <c r="G17" s="12"/>
      <c r="H17" s="12"/>
      <c r="I17" s="12"/>
      <c r="J17" s="12"/>
      <c r="K17" s="13"/>
      <c r="L17" s="442"/>
    </row>
    <row r="18" spans="1:12" ht="15.75" thickBot="1">
      <c r="A18" s="1"/>
      <c r="B18" s="25"/>
      <c r="C18" s="1"/>
      <c r="D18" s="1"/>
      <c r="E18" s="1"/>
      <c r="F18" s="1"/>
      <c r="G18" s="1"/>
      <c r="H18" s="1"/>
      <c r="I18" s="1"/>
      <c r="J18" s="1"/>
      <c r="K18" s="4"/>
      <c r="L18" s="26"/>
    </row>
    <row r="19" spans="1:12" ht="26.25">
      <c r="A19" s="27"/>
      <c r="B19" s="6" t="s">
        <v>26</v>
      </c>
      <c r="C19" s="28"/>
      <c r="D19" s="28"/>
      <c r="E19" s="2"/>
      <c r="F19" s="2"/>
      <c r="G19" s="28"/>
      <c r="H19" s="28"/>
      <c r="I19" s="28"/>
      <c r="J19" s="2"/>
      <c r="K19" s="3"/>
      <c r="L19" s="1"/>
    </row>
    <row r="20" spans="1:12" ht="26.25">
      <c r="A20" s="27"/>
      <c r="B20" s="29"/>
      <c r="C20" s="1"/>
      <c r="D20" s="1"/>
      <c r="E20" s="1"/>
      <c r="F20" s="1"/>
      <c r="G20" s="1"/>
      <c r="H20" s="1"/>
      <c r="I20" s="1"/>
      <c r="J20" s="1"/>
      <c r="K20" s="4"/>
      <c r="L20" s="1"/>
    </row>
    <row r="21" spans="1:12">
      <c r="A21" s="1"/>
      <c r="B21" s="30"/>
      <c r="C21" s="12" t="s">
        <v>27</v>
      </c>
      <c r="D21" s="12"/>
      <c r="E21" s="12"/>
      <c r="F21" s="1"/>
      <c r="G21" s="1"/>
      <c r="H21" s="1"/>
      <c r="I21" s="1"/>
      <c r="J21" s="1"/>
      <c r="K21" s="4"/>
      <c r="L21" s="1"/>
    </row>
    <row r="22" spans="1:12" ht="18.600000000000001" customHeight="1">
      <c r="A22" s="27"/>
      <c r="B22" s="29"/>
      <c r="C22" s="1"/>
      <c r="D22" s="1"/>
      <c r="E22" s="1"/>
      <c r="F22" s="1"/>
      <c r="G22" s="1"/>
      <c r="H22" s="1"/>
      <c r="I22" s="1"/>
      <c r="J22" s="1"/>
      <c r="K22" s="4"/>
      <c r="L22" s="1"/>
    </row>
    <row r="23" spans="1:12" ht="18">
      <c r="A23" s="31"/>
      <c r="B23" s="32"/>
      <c r="C23" s="12" t="s">
        <v>28</v>
      </c>
      <c r="D23" s="12"/>
      <c r="E23" s="12"/>
      <c r="F23" s="1"/>
      <c r="G23" s="1"/>
      <c r="H23" s="1"/>
      <c r="I23" s="1"/>
      <c r="J23" s="1"/>
      <c r="K23" s="4"/>
      <c r="L23" s="1"/>
    </row>
    <row r="24" spans="1:12">
      <c r="A24" s="1"/>
      <c r="B24" s="33"/>
      <c r="C24" s="12"/>
      <c r="D24" s="12"/>
      <c r="E24" s="12"/>
      <c r="F24" s="1"/>
      <c r="G24" s="1"/>
      <c r="H24" s="1"/>
      <c r="I24" s="1"/>
      <c r="J24" s="1"/>
      <c r="K24" s="4"/>
      <c r="L24" s="1"/>
    </row>
    <row r="25" spans="1:12">
      <c r="A25" s="1"/>
      <c r="B25" s="34"/>
      <c r="C25" s="12" t="s">
        <v>29</v>
      </c>
      <c r="D25" s="12"/>
      <c r="E25" s="12"/>
      <c r="F25" s="1"/>
      <c r="G25" s="1"/>
      <c r="H25" s="1"/>
      <c r="I25" s="1"/>
      <c r="J25" s="1"/>
      <c r="K25" s="4"/>
      <c r="L25" s="1"/>
    </row>
    <row r="26" spans="1:12">
      <c r="A26" s="1"/>
      <c r="B26" s="33"/>
      <c r="C26" s="12"/>
      <c r="D26" s="12"/>
      <c r="E26" s="12"/>
      <c r="F26" s="1"/>
      <c r="G26" s="1"/>
      <c r="H26" s="1"/>
      <c r="I26" s="1"/>
      <c r="J26" s="1"/>
      <c r="K26" s="4"/>
      <c r="L26" s="1"/>
    </row>
    <row r="27" spans="1:12">
      <c r="A27" s="1"/>
      <c r="B27" s="35"/>
      <c r="C27" s="12" t="s">
        <v>30</v>
      </c>
      <c r="D27" s="12"/>
      <c r="E27" s="12"/>
      <c r="F27" s="1"/>
      <c r="G27" s="1"/>
      <c r="H27" s="1"/>
      <c r="I27" s="1"/>
      <c r="J27" s="1"/>
      <c r="K27" s="4"/>
      <c r="L27" s="1"/>
    </row>
    <row r="28" spans="1:12">
      <c r="A28" s="1"/>
      <c r="B28" s="33"/>
      <c r="C28" s="12"/>
      <c r="D28" s="12"/>
      <c r="E28" s="12"/>
      <c r="F28" s="1"/>
      <c r="G28" s="1"/>
      <c r="H28" s="1"/>
      <c r="I28" s="1"/>
      <c r="J28" s="1"/>
      <c r="K28" s="4"/>
      <c r="L28" s="1"/>
    </row>
    <row r="29" spans="1:12">
      <c r="A29" s="1"/>
      <c r="B29" s="36"/>
      <c r="C29" s="12" t="s">
        <v>31</v>
      </c>
      <c r="D29" s="12"/>
      <c r="E29" s="12"/>
      <c r="F29" s="1"/>
      <c r="G29" s="1"/>
      <c r="H29" s="1"/>
      <c r="I29" s="1"/>
      <c r="J29" s="1"/>
      <c r="K29" s="4"/>
      <c r="L29" s="1"/>
    </row>
    <row r="30" spans="1:12" ht="15.75" thickBot="1">
      <c r="A30" s="1"/>
      <c r="B30" s="37"/>
      <c r="C30" s="38"/>
      <c r="D30" s="38"/>
      <c r="E30" s="38"/>
      <c r="F30" s="38"/>
      <c r="G30" s="39"/>
      <c r="H30" s="39"/>
      <c r="I30" s="39"/>
      <c r="J30" s="39"/>
      <c r="K30" s="40"/>
      <c r="L30" s="1"/>
    </row>
    <row r="31" spans="1:12" ht="15.75">
      <c r="A31" s="1"/>
      <c r="B31" s="6" t="s">
        <v>32</v>
      </c>
      <c r="C31" s="41"/>
      <c r="D31" s="42" t="s">
        <v>33</v>
      </c>
      <c r="E31" s="2"/>
      <c r="F31" s="2"/>
      <c r="G31" s="2"/>
      <c r="H31" s="2"/>
      <c r="I31" s="43"/>
      <c r="J31" s="2"/>
      <c r="K31" s="3"/>
      <c r="L31" s="26"/>
    </row>
    <row r="32" spans="1:12" ht="15.75">
      <c r="A32" s="1"/>
      <c r="B32" s="15" t="s">
        <v>34</v>
      </c>
      <c r="C32" s="1"/>
      <c r="D32" s="12" t="s">
        <v>35</v>
      </c>
      <c r="E32" s="12"/>
      <c r="F32" s="12"/>
      <c r="G32" s="12"/>
      <c r="H32" s="12"/>
      <c r="I32" s="44"/>
      <c r="J32" s="12"/>
      <c r="K32" s="13"/>
      <c r="L32" s="26"/>
    </row>
    <row r="33" spans="1:12" ht="15.75">
      <c r="A33" s="1"/>
      <c r="B33" s="15" t="s">
        <v>36</v>
      </c>
      <c r="C33" s="1"/>
      <c r="D33" s="45" t="s">
        <v>37</v>
      </c>
      <c r="E33" s="12"/>
      <c r="F33" s="1"/>
      <c r="G33" s="12"/>
      <c r="H33" s="12"/>
      <c r="I33" s="46"/>
      <c r="J33" s="12"/>
      <c r="K33" s="13"/>
      <c r="L33" s="26"/>
    </row>
    <row r="34" spans="1:12" ht="15.75">
      <c r="A34" s="1"/>
      <c r="B34" s="15" t="s">
        <v>38</v>
      </c>
      <c r="C34" s="1"/>
      <c r="D34" s="45" t="s">
        <v>39</v>
      </c>
      <c r="E34" s="12"/>
      <c r="F34" s="1"/>
      <c r="G34" s="12"/>
      <c r="H34" s="12"/>
      <c r="I34" s="46"/>
      <c r="J34" s="12"/>
      <c r="K34" s="13"/>
      <c r="L34" s="26"/>
    </row>
    <row r="35" spans="1:12" ht="15.75">
      <c r="A35" s="1"/>
      <c r="B35" s="15" t="s">
        <v>40</v>
      </c>
      <c r="C35" s="1"/>
      <c r="D35" s="12" t="s">
        <v>41</v>
      </c>
      <c r="E35" s="12"/>
      <c r="F35" s="1"/>
      <c r="G35" s="12"/>
      <c r="H35" s="12"/>
      <c r="I35" s="46"/>
      <c r="J35" s="12"/>
      <c r="K35" s="13"/>
      <c r="L35" s="1"/>
    </row>
    <row r="36" spans="1:12" ht="15.75">
      <c r="A36" s="1"/>
      <c r="B36" s="15" t="s">
        <v>42</v>
      </c>
      <c r="C36" s="1"/>
      <c r="D36" s="12" t="s">
        <v>43</v>
      </c>
      <c r="E36" s="12"/>
      <c r="F36" s="1"/>
      <c r="G36" s="12"/>
      <c r="H36" s="12"/>
      <c r="I36" s="44"/>
      <c r="J36" s="12"/>
      <c r="K36" s="13"/>
      <c r="L36" s="1"/>
    </row>
    <row r="37" spans="1:12" ht="15.75">
      <c r="A37" s="1"/>
      <c r="B37" s="15" t="s">
        <v>44</v>
      </c>
      <c r="C37" s="1"/>
      <c r="D37" s="12" t="s">
        <v>45</v>
      </c>
      <c r="E37" s="12"/>
      <c r="F37" s="1"/>
      <c r="G37" s="12"/>
      <c r="H37" s="12"/>
      <c r="I37" s="44"/>
      <c r="J37" s="12"/>
      <c r="K37" s="13"/>
      <c r="L37" s="1"/>
    </row>
    <row r="38" spans="1:12" ht="15.75">
      <c r="A38" s="1"/>
      <c r="B38" s="15" t="s">
        <v>46</v>
      </c>
      <c r="C38" s="1"/>
      <c r="D38" s="45" t="s">
        <v>47</v>
      </c>
      <c r="E38" s="12"/>
      <c r="F38" s="1"/>
      <c r="G38" s="12"/>
      <c r="H38" s="12"/>
      <c r="I38" s="44"/>
      <c r="J38" s="12"/>
      <c r="K38" s="13"/>
      <c r="L38" s="1"/>
    </row>
    <row r="39" spans="1:12" ht="15.75">
      <c r="A39" s="1"/>
      <c r="B39" s="15" t="s">
        <v>48</v>
      </c>
      <c r="C39" s="1"/>
      <c r="D39" s="45" t="s">
        <v>49</v>
      </c>
      <c r="E39" s="12"/>
      <c r="F39" s="1"/>
      <c r="G39" s="12"/>
      <c r="H39" s="12"/>
      <c r="I39" s="44"/>
      <c r="J39" s="12"/>
      <c r="K39" s="13"/>
      <c r="L39" s="1"/>
    </row>
    <row r="40" spans="1:12" ht="15.75">
      <c r="A40" s="1"/>
      <c r="B40" s="15" t="s">
        <v>50</v>
      </c>
      <c r="C40" s="1"/>
      <c r="D40" s="45" t="s">
        <v>51</v>
      </c>
      <c r="E40" s="12"/>
      <c r="F40" s="1"/>
      <c r="G40" s="12"/>
      <c r="H40" s="12"/>
      <c r="I40" s="44"/>
      <c r="J40" s="12"/>
      <c r="K40" s="13"/>
      <c r="L40" s="1"/>
    </row>
    <row r="41" spans="1:12" ht="15.75">
      <c r="A41" s="1"/>
      <c r="B41" s="15" t="s">
        <v>52</v>
      </c>
      <c r="C41" s="1"/>
      <c r="D41" s="45" t="s">
        <v>53</v>
      </c>
      <c r="E41" s="12"/>
      <c r="F41" s="1"/>
      <c r="G41" s="12"/>
      <c r="H41" s="12"/>
      <c r="I41" s="44"/>
      <c r="J41" s="12"/>
      <c r="K41" s="13"/>
      <c r="L41" s="1"/>
    </row>
    <row r="42" spans="1:12" ht="15.75">
      <c r="A42" s="1"/>
      <c r="B42" s="15" t="s">
        <v>54</v>
      </c>
      <c r="C42" s="1"/>
      <c r="D42" s="45" t="s">
        <v>55</v>
      </c>
      <c r="E42" s="12"/>
      <c r="F42" s="1"/>
      <c r="G42" s="12"/>
      <c r="H42" s="12"/>
      <c r="I42" s="44"/>
      <c r="J42" s="12"/>
      <c r="K42" s="13"/>
      <c r="L42" s="1"/>
    </row>
    <row r="43" spans="1:12" ht="16.5" thickBot="1">
      <c r="A43" s="1"/>
      <c r="B43" s="47" t="s">
        <v>56</v>
      </c>
      <c r="C43" s="48"/>
      <c r="D43" s="49" t="s">
        <v>57</v>
      </c>
      <c r="E43" s="38"/>
      <c r="F43" s="39"/>
      <c r="G43" s="38"/>
      <c r="H43" s="38"/>
      <c r="I43" s="50"/>
      <c r="J43" s="38"/>
      <c r="K43" s="51"/>
      <c r="L43" s="1"/>
    </row>
    <row r="44" spans="1:12" ht="15.75">
      <c r="A44" s="1"/>
      <c r="B44" s="52"/>
      <c r="C44" s="52"/>
      <c r="D44" s="12"/>
      <c r="E44" s="12"/>
      <c r="F44" s="12"/>
      <c r="G44" s="12"/>
      <c r="H44" s="12"/>
      <c r="I44" s="12"/>
      <c r="J44" s="12"/>
      <c r="K44" s="12"/>
      <c r="L44" s="1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 xr:uid="{00000000-0002-0000-0000-000000000000}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67"/>
  <sheetViews>
    <sheetView topLeftCell="A13" zoomScale="80" zoomScaleNormal="80" workbookViewId="0" xr3:uid="{7BE570AB-09E9-518F-B8F7-3F91B7162CA9}">
      <selection activeCell="H13" sqref="H13"/>
    </sheetView>
  </sheetViews>
  <sheetFormatPr defaultColWidth="8.88671875" defaultRowHeight="15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36" ht="18.75" thickBot="1">
      <c r="A1" s="161"/>
      <c r="B1" s="143"/>
      <c r="C1" s="158" t="s">
        <v>671</v>
      </c>
      <c r="D1" s="159"/>
      <c r="E1" s="851"/>
      <c r="F1" s="161"/>
      <c r="G1" s="161"/>
      <c r="H1" s="161"/>
      <c r="I1" s="161"/>
      <c r="J1" s="571"/>
      <c r="K1" s="571"/>
      <c r="L1" s="823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161"/>
      <c r="AI1" s="571"/>
      <c r="AJ1" s="571"/>
    </row>
    <row r="2" spans="1:36" ht="32.25" thickBot="1">
      <c r="A2" s="163"/>
      <c r="B2" s="163"/>
      <c r="C2" s="123" t="s">
        <v>614</v>
      </c>
      <c r="D2" s="124" t="s">
        <v>160</v>
      </c>
      <c r="E2" s="343" t="s">
        <v>672</v>
      </c>
      <c r="F2" s="124" t="s">
        <v>161</v>
      </c>
      <c r="G2" s="124" t="s">
        <v>211</v>
      </c>
      <c r="H2" s="344" t="str">
        <f>'TITLE PAGE'!D14</f>
        <v>2017/18</v>
      </c>
      <c r="I2" s="167" t="str">
        <f>'WRZ summary'!E3</f>
        <v>For info 2017-18</v>
      </c>
      <c r="J2" s="167" t="str">
        <f>'WRZ summary'!F3</f>
        <v>For info 2018-19</v>
      </c>
      <c r="K2" s="167" t="str">
        <f>'WRZ summary'!G3</f>
        <v>For info 2019-20</v>
      </c>
      <c r="L2" s="345" t="str">
        <f>'WRZ summary'!H3</f>
        <v>2020-21</v>
      </c>
      <c r="M2" s="345" t="str">
        <f>'WRZ summary'!I3</f>
        <v>2021-22</v>
      </c>
      <c r="N2" s="345" t="str">
        <f>'WRZ summary'!J3</f>
        <v>2022-23</v>
      </c>
      <c r="O2" s="345" t="str">
        <f>'WRZ summary'!K3</f>
        <v>2023-24</v>
      </c>
      <c r="P2" s="345" t="str">
        <f>'WRZ summary'!L3</f>
        <v>2024-25</v>
      </c>
      <c r="Q2" s="345" t="str">
        <f>'WRZ summary'!M3</f>
        <v>2025-26</v>
      </c>
      <c r="R2" s="345" t="str">
        <f>'WRZ summary'!N3</f>
        <v>2026-27</v>
      </c>
      <c r="S2" s="345" t="str">
        <f>'WRZ summary'!O3</f>
        <v>2027-28</v>
      </c>
      <c r="T2" s="345" t="str">
        <f>'WRZ summary'!P3</f>
        <v>2028-29</v>
      </c>
      <c r="U2" s="345" t="str">
        <f>'WRZ summary'!Q3</f>
        <v>2029-2030</v>
      </c>
      <c r="V2" s="345" t="str">
        <f>'WRZ summary'!R3</f>
        <v>2030-2031</v>
      </c>
      <c r="W2" s="345" t="str">
        <f>'WRZ summary'!S3</f>
        <v>2031-2032</v>
      </c>
      <c r="X2" s="345" t="str">
        <f>'WRZ summary'!T3</f>
        <v>2032-33</v>
      </c>
      <c r="Y2" s="345" t="str">
        <f>'WRZ summary'!U3</f>
        <v>2033-34</v>
      </c>
      <c r="Z2" s="345" t="str">
        <f>'WRZ summary'!V3</f>
        <v>2034-35</v>
      </c>
      <c r="AA2" s="345" t="str">
        <f>'WRZ summary'!W3</f>
        <v>2035-36</v>
      </c>
      <c r="AB2" s="345" t="str">
        <f>'WRZ summary'!X3</f>
        <v>2036-37</v>
      </c>
      <c r="AC2" s="345" t="str">
        <f>'WRZ summary'!Y3</f>
        <v>2037-38</v>
      </c>
      <c r="AD2" s="345" t="str">
        <f>'WRZ summary'!Z3</f>
        <v>2038-39</v>
      </c>
      <c r="AE2" s="345" t="str">
        <f>'WRZ summary'!AA3</f>
        <v>2039-40</v>
      </c>
      <c r="AF2" s="345" t="str">
        <f>'WRZ summary'!AB3</f>
        <v>2040-41</v>
      </c>
      <c r="AG2" s="345" t="str">
        <f>'WRZ summary'!AC3</f>
        <v>2040-42</v>
      </c>
      <c r="AH2" s="345" t="str">
        <f>'WRZ summary'!AD3</f>
        <v>2040-43</v>
      </c>
      <c r="AI2" s="345" t="str">
        <f>'WRZ summary'!AE3</f>
        <v>2040-44</v>
      </c>
      <c r="AJ2" s="170" t="str">
        <f>'WRZ summary'!AF3</f>
        <v>2040-45</v>
      </c>
    </row>
    <row r="3" spans="1:36">
      <c r="A3" s="346"/>
      <c r="B3" s="486" t="s">
        <v>212</v>
      </c>
      <c r="C3" s="824" t="s">
        <v>673</v>
      </c>
      <c r="D3" s="852" t="s">
        <v>674</v>
      </c>
      <c r="E3" s="829" t="s">
        <v>675</v>
      </c>
      <c r="F3" s="605" t="s">
        <v>93</v>
      </c>
      <c r="G3" s="853">
        <v>2</v>
      </c>
      <c r="H3" s="597">
        <f>'3. BL Demand'!H3+SUM('6. Preferred (Scenario Yr)'!G45)</f>
        <v>0</v>
      </c>
      <c r="I3" s="369">
        <f>'3. BL Demand'!I3+SUM('6. Preferred (Scenario Yr)'!H45)</f>
        <v>0</v>
      </c>
      <c r="J3" s="369">
        <f>'3. BL Demand'!J3+SUM('6. Preferred (Scenario Yr)'!I45)</f>
        <v>0</v>
      </c>
      <c r="K3" s="369">
        <f>'3. BL Demand'!K3+SUM('6. Preferred (Scenario Yr)'!J45)</f>
        <v>0</v>
      </c>
      <c r="L3" s="568">
        <f>'3. BL Demand'!L3+SUM('6. Preferred (Scenario Yr)'!K45)</f>
        <v>0</v>
      </c>
      <c r="M3" s="568">
        <f>'3. BL Demand'!M3+SUM('6. Preferred (Scenario Yr)'!L45)</f>
        <v>0</v>
      </c>
      <c r="N3" s="568">
        <f>'3. BL Demand'!N3+SUM('6. Preferred (Scenario Yr)'!M45)</f>
        <v>0</v>
      </c>
      <c r="O3" s="568">
        <f>'3. BL Demand'!O3+SUM('6. Preferred (Scenario Yr)'!N45)</f>
        <v>0</v>
      </c>
      <c r="P3" s="568">
        <f>'3. BL Demand'!P3+SUM('6. Preferred (Scenario Yr)'!O45)</f>
        <v>0</v>
      </c>
      <c r="Q3" s="568">
        <f>'3. BL Demand'!Q3+SUM('6. Preferred (Scenario Yr)'!P45)</f>
        <v>0</v>
      </c>
      <c r="R3" s="568">
        <f>'3. BL Demand'!R3+SUM('6. Preferred (Scenario Yr)'!Q45)</f>
        <v>0</v>
      </c>
      <c r="S3" s="568">
        <f>'3. BL Demand'!S3+SUM('6. Preferred (Scenario Yr)'!R45)</f>
        <v>0</v>
      </c>
      <c r="T3" s="568">
        <f>'3. BL Demand'!T3+SUM('6. Preferred (Scenario Yr)'!S45)</f>
        <v>0</v>
      </c>
      <c r="U3" s="568">
        <f>'3. BL Demand'!U3+SUM('6. Preferred (Scenario Yr)'!T45)</f>
        <v>0</v>
      </c>
      <c r="V3" s="568">
        <f>'3. BL Demand'!V3+SUM('6. Preferred (Scenario Yr)'!U45)</f>
        <v>0</v>
      </c>
      <c r="W3" s="568">
        <f>'3. BL Demand'!W3+SUM('6. Preferred (Scenario Yr)'!V45)</f>
        <v>0</v>
      </c>
      <c r="X3" s="568">
        <f>'3. BL Demand'!X3+SUM('6. Preferred (Scenario Yr)'!W45)</f>
        <v>0</v>
      </c>
      <c r="Y3" s="568">
        <f>'3. BL Demand'!Y3+SUM('6. Preferred (Scenario Yr)'!X45)</f>
        <v>0</v>
      </c>
      <c r="Z3" s="568">
        <f>'3. BL Demand'!Z3+SUM('6. Preferred (Scenario Yr)'!Y45)</f>
        <v>0</v>
      </c>
      <c r="AA3" s="568">
        <f>'3. BL Demand'!AA3+SUM('6. Preferred (Scenario Yr)'!Z45)</f>
        <v>0</v>
      </c>
      <c r="AB3" s="568">
        <f>'3. BL Demand'!AB3+SUM('6. Preferred (Scenario Yr)'!AA45)</f>
        <v>0</v>
      </c>
      <c r="AC3" s="568">
        <f>'3. BL Demand'!AC3+SUM('6. Preferred (Scenario Yr)'!AB45)</f>
        <v>0</v>
      </c>
      <c r="AD3" s="568">
        <f>'3. BL Demand'!AD3+SUM('6. Preferred (Scenario Yr)'!AC45)</f>
        <v>0</v>
      </c>
      <c r="AE3" s="568">
        <f>'3. BL Demand'!AE3+SUM('6. Preferred (Scenario Yr)'!AD45)</f>
        <v>0</v>
      </c>
      <c r="AF3" s="568">
        <f>'3. BL Demand'!AF3+SUM('6. Preferred (Scenario Yr)'!AE45)</f>
        <v>0</v>
      </c>
      <c r="AG3" s="568">
        <f>'3. BL Demand'!AG3+SUM('6. Preferred (Scenario Yr)'!AF45)</f>
        <v>0</v>
      </c>
      <c r="AH3" s="568">
        <f>'3. BL Demand'!AH3+SUM('6. Preferred (Scenario Yr)'!AG45)</f>
        <v>0</v>
      </c>
      <c r="AI3" s="568">
        <f>'3. BL Demand'!AI3+SUM('6. Preferred (Scenario Yr)'!AH45)</f>
        <v>0</v>
      </c>
      <c r="AJ3" s="568">
        <f>'3. BL Demand'!AJ3+SUM('6. Preferred (Scenario Yr)'!AI45)</f>
        <v>0</v>
      </c>
    </row>
    <row r="4" spans="1:36">
      <c r="A4" s="346"/>
      <c r="B4" s="487"/>
      <c r="C4" s="617" t="s">
        <v>676</v>
      </c>
      <c r="D4" s="664" t="s">
        <v>677</v>
      </c>
      <c r="E4" s="829" t="s">
        <v>675</v>
      </c>
      <c r="F4" s="853" t="s">
        <v>93</v>
      </c>
      <c r="G4" s="853">
        <v>2</v>
      </c>
      <c r="H4" s="606">
        <f>'3. BL Demand'!H4+'6. Preferred (Scenario Yr)'!G48</f>
        <v>0</v>
      </c>
      <c r="I4" s="369">
        <f>'3. BL Demand'!I4+'6. Preferred (Scenario Yr)'!H48</f>
        <v>0</v>
      </c>
      <c r="J4" s="369">
        <f>'3. BL Demand'!J4+'6. Preferred (Scenario Yr)'!I48</f>
        <v>0</v>
      </c>
      <c r="K4" s="369">
        <f>'3. BL Demand'!K4+'6. Preferred (Scenario Yr)'!J48</f>
        <v>0</v>
      </c>
      <c r="L4" s="568">
        <f>'3. BL Demand'!L4+'6. Preferred (Scenario Yr)'!K48</f>
        <v>0</v>
      </c>
      <c r="M4" s="568">
        <f>'3. BL Demand'!M4+'6. Preferred (Scenario Yr)'!L48</f>
        <v>0</v>
      </c>
      <c r="N4" s="568">
        <f>'3. BL Demand'!N4+'6. Preferred (Scenario Yr)'!M48</f>
        <v>0</v>
      </c>
      <c r="O4" s="568">
        <f>'3. BL Demand'!O4+'6. Preferred (Scenario Yr)'!N48</f>
        <v>0</v>
      </c>
      <c r="P4" s="568">
        <f>'3. BL Demand'!P4+'6. Preferred (Scenario Yr)'!O48</f>
        <v>0</v>
      </c>
      <c r="Q4" s="568">
        <f>'3. BL Demand'!Q4+'6. Preferred (Scenario Yr)'!P48</f>
        <v>0</v>
      </c>
      <c r="R4" s="568">
        <f>'3. BL Demand'!R4+'6. Preferred (Scenario Yr)'!Q48</f>
        <v>0</v>
      </c>
      <c r="S4" s="568">
        <f>'3. BL Demand'!S4+'6. Preferred (Scenario Yr)'!R48</f>
        <v>0</v>
      </c>
      <c r="T4" s="568">
        <f>'3. BL Demand'!T4+'6. Preferred (Scenario Yr)'!S48</f>
        <v>0</v>
      </c>
      <c r="U4" s="568">
        <f>'3. BL Demand'!U4+'6. Preferred (Scenario Yr)'!T48</f>
        <v>0</v>
      </c>
      <c r="V4" s="568">
        <f>'3. BL Demand'!V4+'6. Preferred (Scenario Yr)'!U48</f>
        <v>0</v>
      </c>
      <c r="W4" s="568">
        <f>'3. BL Demand'!W4+'6. Preferred (Scenario Yr)'!V48</f>
        <v>0</v>
      </c>
      <c r="X4" s="568">
        <f>'3. BL Demand'!X4+'6. Preferred (Scenario Yr)'!W48</f>
        <v>0</v>
      </c>
      <c r="Y4" s="568">
        <f>'3. BL Demand'!Y4+'6. Preferred (Scenario Yr)'!X48</f>
        <v>0</v>
      </c>
      <c r="Z4" s="568">
        <f>'3. BL Demand'!Z4+'6. Preferred (Scenario Yr)'!Y48</f>
        <v>0</v>
      </c>
      <c r="AA4" s="568">
        <f>'3. BL Demand'!AA4+'6. Preferred (Scenario Yr)'!Z48</f>
        <v>0</v>
      </c>
      <c r="AB4" s="568">
        <f>'3. BL Demand'!AB4+'6. Preferred (Scenario Yr)'!AA48</f>
        <v>0</v>
      </c>
      <c r="AC4" s="568">
        <f>'3. BL Demand'!AC4+'6. Preferred (Scenario Yr)'!AB48</f>
        <v>0</v>
      </c>
      <c r="AD4" s="568">
        <f>'3. BL Demand'!AD4+'6. Preferred (Scenario Yr)'!AC48</f>
        <v>0</v>
      </c>
      <c r="AE4" s="568">
        <f>'3. BL Demand'!AE4+'6. Preferred (Scenario Yr)'!AD48</f>
        <v>0</v>
      </c>
      <c r="AF4" s="568">
        <f>'3. BL Demand'!AF4+'6. Preferred (Scenario Yr)'!AE48</f>
        <v>0</v>
      </c>
      <c r="AG4" s="568">
        <f>'3. BL Demand'!AG4+'6. Preferred (Scenario Yr)'!AF48</f>
        <v>0</v>
      </c>
      <c r="AH4" s="568">
        <f>'3. BL Demand'!AH4+'6. Preferred (Scenario Yr)'!AG48</f>
        <v>0</v>
      </c>
      <c r="AI4" s="568">
        <f>'3. BL Demand'!AI4+'6. Preferred (Scenario Yr)'!AH48</f>
        <v>0</v>
      </c>
      <c r="AJ4" s="568">
        <f>'3. BL Demand'!AJ4+'6. Preferred (Scenario Yr)'!AI48</f>
        <v>0</v>
      </c>
    </row>
    <row r="5" spans="1:36">
      <c r="A5" s="346"/>
      <c r="B5" s="487"/>
      <c r="C5" s="854" t="s">
        <v>678</v>
      </c>
      <c r="D5" s="664" t="s">
        <v>679</v>
      </c>
      <c r="E5" s="829" t="s">
        <v>675</v>
      </c>
      <c r="F5" s="853" t="s">
        <v>93</v>
      </c>
      <c r="G5" s="853">
        <v>2</v>
      </c>
      <c r="H5" s="606">
        <f>'3. BL Demand'!H5+'6. Preferred (Scenario Yr)'!G51</f>
        <v>1.3248124999999998E-2</v>
      </c>
      <c r="I5" s="369">
        <f>'3. BL Demand'!I5+'6. Preferred (Scenario Yr)'!H51</f>
        <v>1.3248124999999998E-2</v>
      </c>
      <c r="J5" s="369">
        <f>'3. BL Demand'!J5+'6. Preferred (Scenario Yr)'!I51</f>
        <v>2.78210625E-2</v>
      </c>
      <c r="K5" s="369">
        <f>'3. BL Demand'!K5+'6. Preferred (Scenario Yr)'!J51</f>
        <v>4.6368437499999998E-2</v>
      </c>
      <c r="L5" s="568">
        <f>'3. BL Demand'!L5+'6. Preferred (Scenario Yr)'!K51</f>
        <v>6.4915812499999989E-2</v>
      </c>
      <c r="M5" s="568">
        <f>'3. BL Demand'!M5+'6. Preferred (Scenario Yr)'!L51</f>
        <v>7.8826343749999986E-2</v>
      </c>
      <c r="N5" s="568">
        <f>'3. BL Demand'!N5+'6. Preferred (Scenario Yr)'!M51</f>
        <v>7.8826343749999986E-2</v>
      </c>
      <c r="O5" s="568">
        <f>'3. BL Demand'!O5+'6. Preferred (Scenario Yr)'!N51</f>
        <v>7.8826343749999986E-2</v>
      </c>
      <c r="P5" s="568">
        <f>'3. BL Demand'!P5+'6. Preferred (Scenario Yr)'!O51</f>
        <v>7.8826343749999986E-2</v>
      </c>
      <c r="Q5" s="568">
        <f>'3. BL Demand'!Q5+'6. Preferred (Scenario Yr)'!P51</f>
        <v>7.8826343749999986E-2</v>
      </c>
      <c r="R5" s="568">
        <f>'3. BL Demand'!R5+'6. Preferred (Scenario Yr)'!Q51</f>
        <v>7.8826343749999986E-2</v>
      </c>
      <c r="S5" s="568">
        <f>'3. BL Demand'!S5+'6. Preferred (Scenario Yr)'!R51</f>
        <v>7.8826343749999986E-2</v>
      </c>
      <c r="T5" s="568">
        <f>'3. BL Demand'!T5+'6. Preferred (Scenario Yr)'!S51</f>
        <v>7.8826343749999986E-2</v>
      </c>
      <c r="U5" s="568">
        <f>'3. BL Demand'!U5+'6. Preferred (Scenario Yr)'!T51</f>
        <v>7.8826343749999986E-2</v>
      </c>
      <c r="V5" s="568">
        <f>'3. BL Demand'!V5+'6. Preferred (Scenario Yr)'!U51</f>
        <v>7.8826343749999986E-2</v>
      </c>
      <c r="W5" s="568">
        <f>'3. BL Demand'!W5+'6. Preferred (Scenario Yr)'!V51</f>
        <v>7.8826343749999986E-2</v>
      </c>
      <c r="X5" s="568">
        <f>'3. BL Demand'!X5+'6. Preferred (Scenario Yr)'!W51</f>
        <v>7.8826343749999986E-2</v>
      </c>
      <c r="Y5" s="568">
        <f>'3. BL Demand'!Y5+'6. Preferred (Scenario Yr)'!X51</f>
        <v>7.8826343749999986E-2</v>
      </c>
      <c r="Z5" s="568">
        <f>'3. BL Demand'!Z5+'6. Preferred (Scenario Yr)'!Y51</f>
        <v>7.8826343749999986E-2</v>
      </c>
      <c r="AA5" s="568">
        <f>'3. BL Demand'!AA5+'6. Preferred (Scenario Yr)'!Z51</f>
        <v>7.8826343749999986E-2</v>
      </c>
      <c r="AB5" s="568">
        <f>'3. BL Demand'!AB5+'6. Preferred (Scenario Yr)'!AA51</f>
        <v>7.8826343749999986E-2</v>
      </c>
      <c r="AC5" s="568">
        <f>'3. BL Demand'!AC5+'6. Preferred (Scenario Yr)'!AB51</f>
        <v>7.8826343749999986E-2</v>
      </c>
      <c r="AD5" s="568">
        <f>'3. BL Demand'!AD5+'6. Preferred (Scenario Yr)'!AC51</f>
        <v>7.8826343749999986E-2</v>
      </c>
      <c r="AE5" s="568">
        <f>'3. BL Demand'!AE5+'6. Preferred (Scenario Yr)'!AD51</f>
        <v>7.8826343749999986E-2</v>
      </c>
      <c r="AF5" s="568">
        <f>'3. BL Demand'!AF5+'6. Preferred (Scenario Yr)'!AE51</f>
        <v>7.8826343749999986E-2</v>
      </c>
      <c r="AG5" s="568">
        <f>'3. BL Demand'!AG5+'6. Preferred (Scenario Yr)'!AF51</f>
        <v>7.8826343749999986E-2</v>
      </c>
      <c r="AH5" s="568">
        <f>'3. BL Demand'!AH5+'6. Preferred (Scenario Yr)'!AG51</f>
        <v>7.8826343749999986E-2</v>
      </c>
      <c r="AI5" s="568">
        <f>'3. BL Demand'!AI5+'6. Preferred (Scenario Yr)'!AH51</f>
        <v>7.8826343749999986E-2</v>
      </c>
      <c r="AJ5" s="568">
        <f>'3. BL Demand'!AJ5+'6. Preferred (Scenario Yr)'!AI51</f>
        <v>7.8826343749999986E-2</v>
      </c>
    </row>
    <row r="6" spans="1:36">
      <c r="A6" s="346"/>
      <c r="B6" s="487"/>
      <c r="C6" s="617" t="s">
        <v>680</v>
      </c>
      <c r="D6" s="664" t="s">
        <v>681</v>
      </c>
      <c r="E6" s="829" t="s">
        <v>675</v>
      </c>
      <c r="F6" s="853" t="s">
        <v>93</v>
      </c>
      <c r="G6" s="853">
        <v>2</v>
      </c>
      <c r="H6" s="606">
        <f>'3. BL Demand'!H6+'6. Preferred (Scenario Yr)'!G54</f>
        <v>0</v>
      </c>
      <c r="I6" s="369">
        <f>'3. BL Demand'!I6+'6. Preferred (Scenario Yr)'!H54</f>
        <v>0</v>
      </c>
      <c r="J6" s="369">
        <f>'3. BL Demand'!J6+'6. Preferred (Scenario Yr)'!I54</f>
        <v>0</v>
      </c>
      <c r="K6" s="369">
        <f>'3. BL Demand'!K6+'6. Preferred (Scenario Yr)'!J54</f>
        <v>0</v>
      </c>
      <c r="L6" s="568">
        <f>'3. BL Demand'!L6+'6. Preferred (Scenario Yr)'!K54</f>
        <v>0</v>
      </c>
      <c r="M6" s="568">
        <f>'3. BL Demand'!M6+'6. Preferred (Scenario Yr)'!L54</f>
        <v>0</v>
      </c>
      <c r="N6" s="568">
        <f>'3. BL Demand'!N6+'6. Preferred (Scenario Yr)'!M54</f>
        <v>0</v>
      </c>
      <c r="O6" s="568">
        <f>'3. BL Demand'!O6+'6. Preferred (Scenario Yr)'!N54</f>
        <v>0</v>
      </c>
      <c r="P6" s="568">
        <f>'3. BL Demand'!P6+'6. Preferred (Scenario Yr)'!O54</f>
        <v>0</v>
      </c>
      <c r="Q6" s="568">
        <f>'3. BL Demand'!Q6+'6. Preferred (Scenario Yr)'!P54</f>
        <v>0</v>
      </c>
      <c r="R6" s="568">
        <f>'3. BL Demand'!R6+'6. Preferred (Scenario Yr)'!Q54</f>
        <v>0</v>
      </c>
      <c r="S6" s="568">
        <f>'3. BL Demand'!S6+'6. Preferred (Scenario Yr)'!R54</f>
        <v>0</v>
      </c>
      <c r="T6" s="568">
        <f>'3. BL Demand'!T6+'6. Preferred (Scenario Yr)'!S54</f>
        <v>0</v>
      </c>
      <c r="U6" s="568">
        <f>'3. BL Demand'!U6+'6. Preferred (Scenario Yr)'!T54</f>
        <v>0</v>
      </c>
      <c r="V6" s="568">
        <f>'3. BL Demand'!V6+'6. Preferred (Scenario Yr)'!U54</f>
        <v>0</v>
      </c>
      <c r="W6" s="568">
        <f>'3. BL Demand'!W6+'6. Preferred (Scenario Yr)'!V54</f>
        <v>0</v>
      </c>
      <c r="X6" s="568">
        <f>'3. BL Demand'!X6+'6. Preferred (Scenario Yr)'!W54</f>
        <v>0</v>
      </c>
      <c r="Y6" s="568">
        <f>'3. BL Demand'!Y6+'6. Preferred (Scenario Yr)'!X54</f>
        <v>0</v>
      </c>
      <c r="Z6" s="568">
        <f>'3. BL Demand'!Z6+'6. Preferred (Scenario Yr)'!Y54</f>
        <v>0</v>
      </c>
      <c r="AA6" s="568">
        <f>'3. BL Demand'!AA6+'6. Preferred (Scenario Yr)'!Z54</f>
        <v>0</v>
      </c>
      <c r="AB6" s="568">
        <f>'3. BL Demand'!AB6+'6. Preferred (Scenario Yr)'!AA54</f>
        <v>0</v>
      </c>
      <c r="AC6" s="568">
        <f>'3. BL Demand'!AC6+'6. Preferred (Scenario Yr)'!AB54</f>
        <v>0</v>
      </c>
      <c r="AD6" s="568">
        <f>'3. BL Demand'!AD6+'6. Preferred (Scenario Yr)'!AC54</f>
        <v>0</v>
      </c>
      <c r="AE6" s="568">
        <f>'3. BL Demand'!AE6+'6. Preferred (Scenario Yr)'!AD54</f>
        <v>0</v>
      </c>
      <c r="AF6" s="568">
        <f>'3. BL Demand'!AF6+'6. Preferred (Scenario Yr)'!AE54</f>
        <v>0</v>
      </c>
      <c r="AG6" s="568">
        <f>'3. BL Demand'!AG6+'6. Preferred (Scenario Yr)'!AF54</f>
        <v>0</v>
      </c>
      <c r="AH6" s="568">
        <f>'3. BL Demand'!AH6+'6. Preferred (Scenario Yr)'!AG54</f>
        <v>0</v>
      </c>
      <c r="AI6" s="568">
        <f>'3. BL Demand'!AI6+'6. Preferred (Scenario Yr)'!AH54</f>
        <v>0</v>
      </c>
      <c r="AJ6" s="568">
        <f>'3. BL Demand'!AJ6+'6. Preferred (Scenario Yr)'!AI54</f>
        <v>0</v>
      </c>
    </row>
    <row r="7" spans="1:36">
      <c r="A7" s="346"/>
      <c r="B7" s="487"/>
      <c r="C7" s="617" t="s">
        <v>682</v>
      </c>
      <c r="D7" s="664" t="s">
        <v>222</v>
      </c>
      <c r="E7" s="665" t="s">
        <v>683</v>
      </c>
      <c r="F7" s="853" t="s">
        <v>93</v>
      </c>
      <c r="G7" s="853">
        <v>2</v>
      </c>
      <c r="H7" s="606">
        <f>H3-H30</f>
        <v>0</v>
      </c>
      <c r="I7" s="369">
        <f t="shared" ref="I7:AJ10" si="0">I3-I30</f>
        <v>0</v>
      </c>
      <c r="J7" s="369">
        <f t="shared" si="0"/>
        <v>0</v>
      </c>
      <c r="K7" s="369">
        <f t="shared" si="0"/>
        <v>0</v>
      </c>
      <c r="L7" s="568">
        <f t="shared" si="0"/>
        <v>0</v>
      </c>
      <c r="M7" s="568">
        <f t="shared" si="0"/>
        <v>0</v>
      </c>
      <c r="N7" s="568">
        <f t="shared" si="0"/>
        <v>0</v>
      </c>
      <c r="O7" s="568">
        <f t="shared" si="0"/>
        <v>0</v>
      </c>
      <c r="P7" s="568">
        <f t="shared" si="0"/>
        <v>0</v>
      </c>
      <c r="Q7" s="568">
        <f t="shared" si="0"/>
        <v>0</v>
      </c>
      <c r="R7" s="568">
        <f t="shared" si="0"/>
        <v>0</v>
      </c>
      <c r="S7" s="568">
        <f t="shared" si="0"/>
        <v>0</v>
      </c>
      <c r="T7" s="568">
        <f t="shared" si="0"/>
        <v>0</v>
      </c>
      <c r="U7" s="568">
        <f t="shared" si="0"/>
        <v>0</v>
      </c>
      <c r="V7" s="568">
        <f t="shared" si="0"/>
        <v>0</v>
      </c>
      <c r="W7" s="568">
        <f t="shared" si="0"/>
        <v>0</v>
      </c>
      <c r="X7" s="568">
        <f t="shared" si="0"/>
        <v>0</v>
      </c>
      <c r="Y7" s="568">
        <f t="shared" si="0"/>
        <v>0</v>
      </c>
      <c r="Z7" s="568">
        <f t="shared" si="0"/>
        <v>0</v>
      </c>
      <c r="AA7" s="568">
        <f t="shared" si="0"/>
        <v>0</v>
      </c>
      <c r="AB7" s="568">
        <f t="shared" si="0"/>
        <v>0</v>
      </c>
      <c r="AC7" s="568">
        <f t="shared" si="0"/>
        <v>0</v>
      </c>
      <c r="AD7" s="568">
        <f t="shared" si="0"/>
        <v>0</v>
      </c>
      <c r="AE7" s="568">
        <f t="shared" si="0"/>
        <v>0</v>
      </c>
      <c r="AF7" s="568">
        <f t="shared" si="0"/>
        <v>0</v>
      </c>
      <c r="AG7" s="568">
        <f t="shared" si="0"/>
        <v>0</v>
      </c>
      <c r="AH7" s="568">
        <f t="shared" si="0"/>
        <v>0</v>
      </c>
      <c r="AI7" s="568">
        <f t="shared" si="0"/>
        <v>0</v>
      </c>
      <c r="AJ7" s="568">
        <f t="shared" si="0"/>
        <v>0</v>
      </c>
    </row>
    <row r="8" spans="1:36">
      <c r="A8" s="346"/>
      <c r="B8" s="487"/>
      <c r="C8" s="617" t="s">
        <v>684</v>
      </c>
      <c r="D8" s="664" t="s">
        <v>225</v>
      </c>
      <c r="E8" s="665" t="s">
        <v>685</v>
      </c>
      <c r="F8" s="853" t="s">
        <v>93</v>
      </c>
      <c r="G8" s="853">
        <v>2</v>
      </c>
      <c r="H8" s="606">
        <f>H4-H31</f>
        <v>0</v>
      </c>
      <c r="I8" s="369">
        <f t="shared" si="0"/>
        <v>0</v>
      </c>
      <c r="J8" s="369">
        <f t="shared" si="0"/>
        <v>0</v>
      </c>
      <c r="K8" s="369">
        <f t="shared" si="0"/>
        <v>0</v>
      </c>
      <c r="L8" s="568">
        <f t="shared" si="0"/>
        <v>0</v>
      </c>
      <c r="M8" s="568">
        <f t="shared" si="0"/>
        <v>0</v>
      </c>
      <c r="N8" s="568">
        <f t="shared" si="0"/>
        <v>0</v>
      </c>
      <c r="O8" s="568">
        <f t="shared" si="0"/>
        <v>0</v>
      </c>
      <c r="P8" s="568">
        <f t="shared" si="0"/>
        <v>0</v>
      </c>
      <c r="Q8" s="568">
        <f t="shared" si="0"/>
        <v>0</v>
      </c>
      <c r="R8" s="568">
        <f t="shared" si="0"/>
        <v>0</v>
      </c>
      <c r="S8" s="568">
        <f t="shared" si="0"/>
        <v>0</v>
      </c>
      <c r="T8" s="568">
        <f t="shared" si="0"/>
        <v>0</v>
      </c>
      <c r="U8" s="568">
        <f t="shared" si="0"/>
        <v>0</v>
      </c>
      <c r="V8" s="568">
        <f t="shared" si="0"/>
        <v>0</v>
      </c>
      <c r="W8" s="568">
        <f t="shared" si="0"/>
        <v>0</v>
      </c>
      <c r="X8" s="568">
        <f t="shared" si="0"/>
        <v>0</v>
      </c>
      <c r="Y8" s="568">
        <f t="shared" si="0"/>
        <v>0</v>
      </c>
      <c r="Z8" s="568">
        <f t="shared" si="0"/>
        <v>0</v>
      </c>
      <c r="AA8" s="568">
        <f t="shared" si="0"/>
        <v>0</v>
      </c>
      <c r="AB8" s="568">
        <f t="shared" si="0"/>
        <v>0</v>
      </c>
      <c r="AC8" s="568">
        <f t="shared" si="0"/>
        <v>0</v>
      </c>
      <c r="AD8" s="568">
        <f t="shared" si="0"/>
        <v>0</v>
      </c>
      <c r="AE8" s="568">
        <f t="shared" si="0"/>
        <v>0</v>
      </c>
      <c r="AF8" s="568">
        <f t="shared" si="0"/>
        <v>0</v>
      </c>
      <c r="AG8" s="568">
        <f t="shared" si="0"/>
        <v>0</v>
      </c>
      <c r="AH8" s="568">
        <f t="shared" si="0"/>
        <v>0</v>
      </c>
      <c r="AI8" s="568">
        <f t="shared" si="0"/>
        <v>0</v>
      </c>
      <c r="AJ8" s="568">
        <f t="shared" si="0"/>
        <v>0</v>
      </c>
    </row>
    <row r="9" spans="1:36">
      <c r="A9" s="346"/>
      <c r="B9" s="487"/>
      <c r="C9" s="617" t="s">
        <v>101</v>
      </c>
      <c r="D9" s="664" t="s">
        <v>227</v>
      </c>
      <c r="E9" s="665" t="s">
        <v>686</v>
      </c>
      <c r="F9" s="853" t="s">
        <v>93</v>
      </c>
      <c r="G9" s="853">
        <v>2</v>
      </c>
      <c r="H9" s="606">
        <f>H5-H32</f>
        <v>1.3248124999999998E-2</v>
      </c>
      <c r="I9" s="369">
        <f t="shared" si="0"/>
        <v>1.3248124999999998E-2</v>
      </c>
      <c r="J9" s="369">
        <f t="shared" si="0"/>
        <v>2.78210625E-2</v>
      </c>
      <c r="K9" s="369">
        <f t="shared" si="0"/>
        <v>4.6368437499999998E-2</v>
      </c>
      <c r="L9" s="568">
        <f t="shared" si="0"/>
        <v>6.4915812499999989E-2</v>
      </c>
      <c r="M9" s="568">
        <f t="shared" si="0"/>
        <v>7.8826343749999986E-2</v>
      </c>
      <c r="N9" s="568">
        <f t="shared" si="0"/>
        <v>7.8826343749999986E-2</v>
      </c>
      <c r="O9" s="568">
        <f t="shared" si="0"/>
        <v>7.8826343749999986E-2</v>
      </c>
      <c r="P9" s="568">
        <f t="shared" si="0"/>
        <v>7.8826343749999986E-2</v>
      </c>
      <c r="Q9" s="568">
        <f t="shared" si="0"/>
        <v>7.8826343749999986E-2</v>
      </c>
      <c r="R9" s="568">
        <f t="shared" si="0"/>
        <v>7.8826343749999986E-2</v>
      </c>
      <c r="S9" s="568">
        <f t="shared" si="0"/>
        <v>7.8826343749999986E-2</v>
      </c>
      <c r="T9" s="568">
        <f t="shared" si="0"/>
        <v>7.8826343749999986E-2</v>
      </c>
      <c r="U9" s="568">
        <f t="shared" si="0"/>
        <v>7.8826343749999986E-2</v>
      </c>
      <c r="V9" s="568">
        <f t="shared" si="0"/>
        <v>7.8826343749999986E-2</v>
      </c>
      <c r="W9" s="568">
        <f t="shared" si="0"/>
        <v>7.8826343749999986E-2</v>
      </c>
      <c r="X9" s="568">
        <f t="shared" si="0"/>
        <v>7.8826343749999986E-2</v>
      </c>
      <c r="Y9" s="568">
        <f t="shared" si="0"/>
        <v>7.8826343749999986E-2</v>
      </c>
      <c r="Z9" s="568">
        <f t="shared" si="0"/>
        <v>7.8826343749999986E-2</v>
      </c>
      <c r="AA9" s="568">
        <f t="shared" si="0"/>
        <v>7.8826343749999986E-2</v>
      </c>
      <c r="AB9" s="568">
        <f t="shared" si="0"/>
        <v>7.8826343749999986E-2</v>
      </c>
      <c r="AC9" s="568">
        <f t="shared" si="0"/>
        <v>7.8826343749999986E-2</v>
      </c>
      <c r="AD9" s="568">
        <f t="shared" si="0"/>
        <v>7.8826343749999986E-2</v>
      </c>
      <c r="AE9" s="568">
        <f t="shared" si="0"/>
        <v>7.8826343749999986E-2</v>
      </c>
      <c r="AF9" s="568">
        <f t="shared" si="0"/>
        <v>7.8826343749999986E-2</v>
      </c>
      <c r="AG9" s="568">
        <f t="shared" si="0"/>
        <v>7.8826343749999986E-2</v>
      </c>
      <c r="AH9" s="568">
        <f t="shared" si="0"/>
        <v>7.8826343749999986E-2</v>
      </c>
      <c r="AI9" s="568">
        <f t="shared" si="0"/>
        <v>7.8826343749999986E-2</v>
      </c>
      <c r="AJ9" s="568">
        <f t="shared" si="0"/>
        <v>7.8826343749999986E-2</v>
      </c>
    </row>
    <row r="10" spans="1:36">
      <c r="A10" s="346"/>
      <c r="B10" s="487"/>
      <c r="C10" s="617" t="s">
        <v>98</v>
      </c>
      <c r="D10" s="664" t="s">
        <v>229</v>
      </c>
      <c r="E10" s="665" t="s">
        <v>687</v>
      </c>
      <c r="F10" s="853" t="s">
        <v>93</v>
      </c>
      <c r="G10" s="853">
        <v>2</v>
      </c>
      <c r="H10" s="606">
        <f>H6-H33</f>
        <v>0</v>
      </c>
      <c r="I10" s="369">
        <f t="shared" si="0"/>
        <v>0</v>
      </c>
      <c r="J10" s="369">
        <f t="shared" si="0"/>
        <v>0</v>
      </c>
      <c r="K10" s="369">
        <f t="shared" si="0"/>
        <v>0</v>
      </c>
      <c r="L10" s="568">
        <f t="shared" si="0"/>
        <v>0</v>
      </c>
      <c r="M10" s="568">
        <f t="shared" si="0"/>
        <v>0</v>
      </c>
      <c r="N10" s="568">
        <f t="shared" si="0"/>
        <v>0</v>
      </c>
      <c r="O10" s="568">
        <f t="shared" si="0"/>
        <v>0</v>
      </c>
      <c r="P10" s="568">
        <f t="shared" si="0"/>
        <v>0</v>
      </c>
      <c r="Q10" s="568">
        <f t="shared" si="0"/>
        <v>0</v>
      </c>
      <c r="R10" s="568">
        <f t="shared" si="0"/>
        <v>0</v>
      </c>
      <c r="S10" s="568">
        <f t="shared" si="0"/>
        <v>0</v>
      </c>
      <c r="T10" s="568">
        <f t="shared" si="0"/>
        <v>0</v>
      </c>
      <c r="U10" s="568">
        <f t="shared" si="0"/>
        <v>0</v>
      </c>
      <c r="V10" s="568">
        <f t="shared" si="0"/>
        <v>0</v>
      </c>
      <c r="W10" s="568">
        <f t="shared" si="0"/>
        <v>0</v>
      </c>
      <c r="X10" s="568">
        <f t="shared" si="0"/>
        <v>0</v>
      </c>
      <c r="Y10" s="568">
        <f t="shared" si="0"/>
        <v>0</v>
      </c>
      <c r="Z10" s="568">
        <f t="shared" si="0"/>
        <v>0</v>
      </c>
      <c r="AA10" s="568">
        <f t="shared" si="0"/>
        <v>0</v>
      </c>
      <c r="AB10" s="568">
        <f t="shared" si="0"/>
        <v>0</v>
      </c>
      <c r="AC10" s="568">
        <f t="shared" si="0"/>
        <v>0</v>
      </c>
      <c r="AD10" s="568">
        <f t="shared" si="0"/>
        <v>0</v>
      </c>
      <c r="AE10" s="568">
        <f t="shared" si="0"/>
        <v>0</v>
      </c>
      <c r="AF10" s="568">
        <f t="shared" si="0"/>
        <v>0</v>
      </c>
      <c r="AG10" s="568">
        <f t="shared" si="0"/>
        <v>0</v>
      </c>
      <c r="AH10" s="568">
        <f t="shared" si="0"/>
        <v>0</v>
      </c>
      <c r="AI10" s="568">
        <f t="shared" si="0"/>
        <v>0</v>
      </c>
      <c r="AJ10" s="568">
        <f t="shared" si="0"/>
        <v>0</v>
      </c>
    </row>
    <row r="11" spans="1:36">
      <c r="A11" s="346"/>
      <c r="B11" s="487"/>
      <c r="C11" s="671" t="s">
        <v>688</v>
      </c>
      <c r="D11" s="672" t="s">
        <v>232</v>
      </c>
      <c r="E11" s="855" t="s">
        <v>689</v>
      </c>
      <c r="F11" s="815" t="s">
        <v>690</v>
      </c>
      <c r="G11" s="815">
        <v>1</v>
      </c>
      <c r="H11" s="856" t="s">
        <v>141</v>
      </c>
      <c r="I11" s="437" t="s">
        <v>141</v>
      </c>
      <c r="J11" s="437" t="s">
        <v>141</v>
      </c>
      <c r="K11" s="437" t="s">
        <v>141</v>
      </c>
      <c r="L11" s="857" t="s">
        <v>141</v>
      </c>
      <c r="M11" s="857" t="s">
        <v>141</v>
      </c>
      <c r="N11" s="857" t="s">
        <v>141</v>
      </c>
      <c r="O11" s="857" t="s">
        <v>141</v>
      </c>
      <c r="P11" s="857" t="s">
        <v>141</v>
      </c>
      <c r="Q11" s="857" t="s">
        <v>141</v>
      </c>
      <c r="R11" s="857" t="s">
        <v>141</v>
      </c>
      <c r="S11" s="857" t="s">
        <v>141</v>
      </c>
      <c r="T11" s="857" t="s">
        <v>141</v>
      </c>
      <c r="U11" s="857" t="s">
        <v>141</v>
      </c>
      <c r="V11" s="857" t="s">
        <v>141</v>
      </c>
      <c r="W11" s="857" t="s">
        <v>141</v>
      </c>
      <c r="X11" s="857" t="s">
        <v>141</v>
      </c>
      <c r="Y11" s="857" t="s">
        <v>141</v>
      </c>
      <c r="Z11" s="857" t="s">
        <v>141</v>
      </c>
      <c r="AA11" s="857" t="s">
        <v>141</v>
      </c>
      <c r="AB11" s="857" t="s">
        <v>141</v>
      </c>
      <c r="AC11" s="857" t="s">
        <v>141</v>
      </c>
      <c r="AD11" s="857" t="s">
        <v>141</v>
      </c>
      <c r="AE11" s="857" t="s">
        <v>141</v>
      </c>
      <c r="AF11" s="857" t="s">
        <v>141</v>
      </c>
      <c r="AG11" s="857" t="s">
        <v>141</v>
      </c>
      <c r="AH11" s="857" t="s">
        <v>141</v>
      </c>
      <c r="AI11" s="857" t="s">
        <v>141</v>
      </c>
      <c r="AJ11" s="676" t="s">
        <v>141</v>
      </c>
    </row>
    <row r="12" spans="1:36" ht="15.75" thickBot="1">
      <c r="A12" s="346"/>
      <c r="B12" s="487"/>
      <c r="C12" s="671" t="s">
        <v>691</v>
      </c>
      <c r="D12" s="672" t="s">
        <v>235</v>
      </c>
      <c r="E12" s="858" t="s">
        <v>689</v>
      </c>
      <c r="F12" s="815" t="s">
        <v>141</v>
      </c>
      <c r="G12" s="815">
        <v>1</v>
      </c>
      <c r="H12" s="856">
        <v>1</v>
      </c>
      <c r="I12" s="437" t="s">
        <v>141</v>
      </c>
      <c r="J12" s="437" t="s">
        <v>141</v>
      </c>
      <c r="K12" s="437" t="s">
        <v>141</v>
      </c>
      <c r="L12" s="857" t="s">
        <v>141</v>
      </c>
      <c r="M12" s="857" t="s">
        <v>141</v>
      </c>
      <c r="N12" s="857" t="s">
        <v>141</v>
      </c>
      <c r="O12" s="857" t="s">
        <v>141</v>
      </c>
      <c r="P12" s="857" t="s">
        <v>141</v>
      </c>
      <c r="Q12" s="857" t="s">
        <v>141</v>
      </c>
      <c r="R12" s="857" t="s">
        <v>141</v>
      </c>
      <c r="S12" s="857" t="s">
        <v>141</v>
      </c>
      <c r="T12" s="857" t="s">
        <v>141</v>
      </c>
      <c r="U12" s="857" t="s">
        <v>141</v>
      </c>
      <c r="V12" s="857" t="s">
        <v>141</v>
      </c>
      <c r="W12" s="857" t="s">
        <v>141</v>
      </c>
      <c r="X12" s="857" t="s">
        <v>141</v>
      </c>
      <c r="Y12" s="857" t="s">
        <v>141</v>
      </c>
      <c r="Z12" s="857" t="s">
        <v>141</v>
      </c>
      <c r="AA12" s="857" t="s">
        <v>141</v>
      </c>
      <c r="AB12" s="857" t="s">
        <v>141</v>
      </c>
      <c r="AC12" s="857" t="s">
        <v>141</v>
      </c>
      <c r="AD12" s="857" t="s">
        <v>141</v>
      </c>
      <c r="AE12" s="857" t="s">
        <v>141</v>
      </c>
      <c r="AF12" s="857" t="s">
        <v>141</v>
      </c>
      <c r="AG12" s="857" t="s">
        <v>141</v>
      </c>
      <c r="AH12" s="857" t="s">
        <v>141</v>
      </c>
      <c r="AI12" s="857" t="s">
        <v>141</v>
      </c>
      <c r="AJ12" s="859" t="s">
        <v>141</v>
      </c>
    </row>
    <row r="13" spans="1:36">
      <c r="A13" s="346"/>
      <c r="B13" s="486" t="s">
        <v>236</v>
      </c>
      <c r="C13" s="617" t="s">
        <v>692</v>
      </c>
      <c r="D13" s="664" t="s">
        <v>238</v>
      </c>
      <c r="E13" s="665" t="s">
        <v>693</v>
      </c>
      <c r="F13" s="677" t="s">
        <v>240</v>
      </c>
      <c r="G13" s="677">
        <v>1</v>
      </c>
      <c r="H13" s="856" t="e">
        <f>ROUND((H9*1000000)/(H54*1000),0)</f>
        <v>#DIV/0!</v>
      </c>
      <c r="I13" s="438" t="e">
        <f>ROUND((I9*1000000)/(I54*1000),0)</f>
        <v>#DIV/0!</v>
      </c>
      <c r="J13" s="438" t="e">
        <f>ROUND((J9*1000000)/(J54*1000),0)</f>
        <v>#DIV/0!</v>
      </c>
      <c r="K13" s="438">
        <f>ROUND((K9*1000000)/(K54*1000),0)</f>
        <v>0</v>
      </c>
      <c r="L13" s="860" t="e">
        <f t="shared" ref="L13:AJ13" si="1">ROUND((L9*1000000)/(L54*1000),0)</f>
        <v>#DIV/0!</v>
      </c>
      <c r="M13" s="860" t="e">
        <f t="shared" si="1"/>
        <v>#DIV/0!</v>
      </c>
      <c r="N13" s="860" t="e">
        <f t="shared" si="1"/>
        <v>#DIV/0!</v>
      </c>
      <c r="O13" s="860" t="e">
        <f t="shared" si="1"/>
        <v>#DIV/0!</v>
      </c>
      <c r="P13" s="860" t="e">
        <f t="shared" si="1"/>
        <v>#DIV/0!</v>
      </c>
      <c r="Q13" s="860" t="e">
        <f t="shared" si="1"/>
        <v>#DIV/0!</v>
      </c>
      <c r="R13" s="860" t="e">
        <f t="shared" si="1"/>
        <v>#DIV/0!</v>
      </c>
      <c r="S13" s="860" t="e">
        <f t="shared" si="1"/>
        <v>#DIV/0!</v>
      </c>
      <c r="T13" s="860" t="e">
        <f t="shared" si="1"/>
        <v>#DIV/0!</v>
      </c>
      <c r="U13" s="860" t="e">
        <f t="shared" si="1"/>
        <v>#DIV/0!</v>
      </c>
      <c r="V13" s="860" t="e">
        <f t="shared" si="1"/>
        <v>#DIV/0!</v>
      </c>
      <c r="W13" s="860" t="e">
        <f t="shared" si="1"/>
        <v>#DIV/0!</v>
      </c>
      <c r="X13" s="860" t="e">
        <f t="shared" si="1"/>
        <v>#DIV/0!</v>
      </c>
      <c r="Y13" s="860" t="e">
        <f t="shared" si="1"/>
        <v>#DIV/0!</v>
      </c>
      <c r="Z13" s="860" t="e">
        <f t="shared" si="1"/>
        <v>#DIV/0!</v>
      </c>
      <c r="AA13" s="860" t="e">
        <f t="shared" si="1"/>
        <v>#DIV/0!</v>
      </c>
      <c r="AB13" s="860" t="e">
        <f t="shared" si="1"/>
        <v>#DIV/0!</v>
      </c>
      <c r="AC13" s="860" t="e">
        <f t="shared" si="1"/>
        <v>#DIV/0!</v>
      </c>
      <c r="AD13" s="860" t="e">
        <f t="shared" si="1"/>
        <v>#DIV/0!</v>
      </c>
      <c r="AE13" s="860" t="e">
        <f t="shared" si="1"/>
        <v>#DIV/0!</v>
      </c>
      <c r="AF13" s="860" t="e">
        <f t="shared" si="1"/>
        <v>#DIV/0!</v>
      </c>
      <c r="AG13" s="860" t="e">
        <f t="shared" si="1"/>
        <v>#DIV/0!</v>
      </c>
      <c r="AH13" s="860" t="e">
        <f t="shared" si="1"/>
        <v>#DIV/0!</v>
      </c>
      <c r="AI13" s="860" t="e">
        <f t="shared" si="1"/>
        <v>#DIV/0!</v>
      </c>
      <c r="AJ13" s="860" t="e">
        <f t="shared" si="1"/>
        <v>#DIV/0!</v>
      </c>
    </row>
    <row r="14" spans="1:36">
      <c r="A14" s="346"/>
      <c r="B14" s="487"/>
      <c r="C14" s="612" t="s">
        <v>694</v>
      </c>
      <c r="D14" s="659" t="s">
        <v>695</v>
      </c>
      <c r="E14" s="861" t="s">
        <v>696</v>
      </c>
      <c r="F14" s="677" t="s">
        <v>240</v>
      </c>
      <c r="G14" s="677">
        <v>1</v>
      </c>
      <c r="H14" s="847"/>
      <c r="I14" s="438"/>
      <c r="J14" s="438"/>
      <c r="K14" s="438"/>
      <c r="L14" s="862">
        <v>1</v>
      </c>
      <c r="M14" s="862"/>
      <c r="N14" s="862"/>
      <c r="O14" s="862"/>
      <c r="P14" s="862"/>
      <c r="Q14" s="862"/>
      <c r="R14" s="862"/>
      <c r="S14" s="862"/>
      <c r="T14" s="862"/>
      <c r="U14" s="862"/>
      <c r="V14" s="862"/>
      <c r="W14" s="862"/>
      <c r="X14" s="862"/>
      <c r="Y14" s="862"/>
      <c r="Z14" s="862"/>
      <c r="AA14" s="862"/>
      <c r="AB14" s="862"/>
      <c r="AC14" s="862"/>
      <c r="AD14" s="862"/>
      <c r="AE14" s="862"/>
      <c r="AF14" s="862"/>
      <c r="AG14" s="862"/>
      <c r="AH14" s="862"/>
      <c r="AI14" s="862"/>
      <c r="AJ14" s="681"/>
    </row>
    <row r="15" spans="1:36">
      <c r="A15" s="346"/>
      <c r="B15" s="487"/>
      <c r="C15" s="612" t="s">
        <v>697</v>
      </c>
      <c r="D15" s="659" t="s">
        <v>698</v>
      </c>
      <c r="E15" s="861" t="s">
        <v>696</v>
      </c>
      <c r="F15" s="677" t="s">
        <v>240</v>
      </c>
      <c r="G15" s="677">
        <v>1</v>
      </c>
      <c r="H15" s="847"/>
      <c r="I15" s="438"/>
      <c r="J15" s="438"/>
      <c r="K15" s="438"/>
      <c r="L15" s="862">
        <v>1</v>
      </c>
      <c r="M15" s="862"/>
      <c r="N15" s="862"/>
      <c r="O15" s="862"/>
      <c r="P15" s="862"/>
      <c r="Q15" s="862"/>
      <c r="R15" s="862"/>
      <c r="S15" s="862"/>
      <c r="T15" s="862"/>
      <c r="U15" s="862"/>
      <c r="V15" s="862"/>
      <c r="W15" s="862"/>
      <c r="X15" s="862"/>
      <c r="Y15" s="862"/>
      <c r="Z15" s="862"/>
      <c r="AA15" s="862"/>
      <c r="AB15" s="862"/>
      <c r="AC15" s="862"/>
      <c r="AD15" s="862"/>
      <c r="AE15" s="862"/>
      <c r="AF15" s="862"/>
      <c r="AG15" s="862"/>
      <c r="AH15" s="862"/>
      <c r="AI15" s="862"/>
      <c r="AJ15" s="863"/>
    </row>
    <row r="16" spans="1:36">
      <c r="A16" s="346"/>
      <c r="B16" s="487"/>
      <c r="C16" s="612" t="s">
        <v>699</v>
      </c>
      <c r="D16" s="659" t="s">
        <v>700</v>
      </c>
      <c r="E16" s="861" t="s">
        <v>696</v>
      </c>
      <c r="F16" s="677" t="s">
        <v>240</v>
      </c>
      <c r="G16" s="677">
        <v>1</v>
      </c>
      <c r="H16" s="847"/>
      <c r="I16" s="438"/>
      <c r="J16" s="438"/>
      <c r="K16" s="438"/>
      <c r="L16" s="862">
        <v>1</v>
      </c>
      <c r="M16" s="862"/>
      <c r="N16" s="862"/>
      <c r="O16" s="862"/>
      <c r="P16" s="862"/>
      <c r="Q16" s="862"/>
      <c r="R16" s="862"/>
      <c r="S16" s="862"/>
      <c r="T16" s="862"/>
      <c r="U16" s="862"/>
      <c r="V16" s="862"/>
      <c r="W16" s="862"/>
      <c r="X16" s="862"/>
      <c r="Y16" s="862"/>
      <c r="Z16" s="862"/>
      <c r="AA16" s="862"/>
      <c r="AB16" s="862"/>
      <c r="AC16" s="862"/>
      <c r="AD16" s="862"/>
      <c r="AE16" s="862"/>
      <c r="AF16" s="862"/>
      <c r="AG16" s="862"/>
      <c r="AH16" s="862"/>
      <c r="AI16" s="862"/>
      <c r="AJ16" s="863"/>
    </row>
    <row r="17" spans="1:36">
      <c r="A17" s="346"/>
      <c r="B17" s="487"/>
      <c r="C17" s="612" t="s">
        <v>701</v>
      </c>
      <c r="D17" s="659" t="s">
        <v>702</v>
      </c>
      <c r="E17" s="861" t="s">
        <v>696</v>
      </c>
      <c r="F17" s="677" t="s">
        <v>240</v>
      </c>
      <c r="G17" s="677">
        <v>1</v>
      </c>
      <c r="H17" s="847"/>
      <c r="I17" s="438"/>
      <c r="J17" s="438"/>
      <c r="K17" s="438"/>
      <c r="L17" s="862">
        <v>1</v>
      </c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3"/>
    </row>
    <row r="18" spans="1:36">
      <c r="A18" s="346"/>
      <c r="B18" s="487"/>
      <c r="C18" s="612" t="s">
        <v>703</v>
      </c>
      <c r="D18" s="659" t="s">
        <v>704</v>
      </c>
      <c r="E18" s="861" t="s">
        <v>696</v>
      </c>
      <c r="F18" s="677" t="s">
        <v>240</v>
      </c>
      <c r="G18" s="677">
        <v>1</v>
      </c>
      <c r="H18" s="847"/>
      <c r="I18" s="438"/>
      <c r="J18" s="438"/>
      <c r="K18" s="438"/>
      <c r="L18" s="862">
        <v>1</v>
      </c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3"/>
    </row>
    <row r="19" spans="1:36">
      <c r="A19" s="346"/>
      <c r="B19" s="487"/>
      <c r="C19" s="612" t="s">
        <v>705</v>
      </c>
      <c r="D19" s="659" t="s">
        <v>706</v>
      </c>
      <c r="E19" s="861" t="s">
        <v>696</v>
      </c>
      <c r="F19" s="677" t="s">
        <v>240</v>
      </c>
      <c r="G19" s="677">
        <v>1</v>
      </c>
      <c r="H19" s="847"/>
      <c r="I19" s="438"/>
      <c r="J19" s="438"/>
      <c r="K19" s="438"/>
      <c r="L19" s="862">
        <v>1</v>
      </c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  <c r="Z19" s="862"/>
      <c r="AA19" s="862"/>
      <c r="AB19" s="862"/>
      <c r="AC19" s="862"/>
      <c r="AD19" s="862"/>
      <c r="AE19" s="862"/>
      <c r="AF19" s="862"/>
      <c r="AG19" s="862"/>
      <c r="AH19" s="862"/>
      <c r="AI19" s="862"/>
      <c r="AJ19" s="681"/>
    </row>
    <row r="20" spans="1:36">
      <c r="A20" s="346"/>
      <c r="B20" s="487"/>
      <c r="C20" s="617" t="s">
        <v>707</v>
      </c>
      <c r="D20" s="664" t="s">
        <v>249</v>
      </c>
      <c r="E20" s="665" t="s">
        <v>708</v>
      </c>
      <c r="F20" s="677" t="s">
        <v>240</v>
      </c>
      <c r="G20" s="677">
        <v>1</v>
      </c>
      <c r="H20" s="847" t="e">
        <f t="shared" ref="H20:AJ20" si="2">ROUND((H10*1000000)/(H55*1000),0)</f>
        <v>#DIV/0!</v>
      </c>
      <c r="I20" s="438" t="e">
        <f t="shared" si="2"/>
        <v>#DIV/0!</v>
      </c>
      <c r="J20" s="438" t="e">
        <f t="shared" si="2"/>
        <v>#DIV/0!</v>
      </c>
      <c r="K20" s="438" t="e">
        <f t="shared" si="2"/>
        <v>#DIV/0!</v>
      </c>
      <c r="L20" s="679" t="e">
        <f t="shared" si="2"/>
        <v>#DIV/0!</v>
      </c>
      <c r="M20" s="679" t="e">
        <f t="shared" si="2"/>
        <v>#DIV/0!</v>
      </c>
      <c r="N20" s="679" t="e">
        <f t="shared" si="2"/>
        <v>#DIV/0!</v>
      </c>
      <c r="O20" s="679" t="e">
        <f t="shared" si="2"/>
        <v>#DIV/0!</v>
      </c>
      <c r="P20" s="679" t="e">
        <f t="shared" si="2"/>
        <v>#DIV/0!</v>
      </c>
      <c r="Q20" s="679" t="e">
        <f t="shared" si="2"/>
        <v>#DIV/0!</v>
      </c>
      <c r="R20" s="679" t="e">
        <f t="shared" si="2"/>
        <v>#DIV/0!</v>
      </c>
      <c r="S20" s="679" t="e">
        <f t="shared" si="2"/>
        <v>#DIV/0!</v>
      </c>
      <c r="T20" s="679" t="e">
        <f t="shared" si="2"/>
        <v>#DIV/0!</v>
      </c>
      <c r="U20" s="679" t="e">
        <f t="shared" si="2"/>
        <v>#DIV/0!</v>
      </c>
      <c r="V20" s="679" t="e">
        <f t="shared" si="2"/>
        <v>#DIV/0!</v>
      </c>
      <c r="W20" s="679" t="e">
        <f t="shared" si="2"/>
        <v>#DIV/0!</v>
      </c>
      <c r="X20" s="679" t="e">
        <f t="shared" si="2"/>
        <v>#DIV/0!</v>
      </c>
      <c r="Y20" s="679" t="e">
        <f t="shared" si="2"/>
        <v>#DIV/0!</v>
      </c>
      <c r="Z20" s="679" t="e">
        <f t="shared" si="2"/>
        <v>#DIV/0!</v>
      </c>
      <c r="AA20" s="679" t="e">
        <f t="shared" si="2"/>
        <v>#DIV/0!</v>
      </c>
      <c r="AB20" s="679" t="e">
        <f t="shared" si="2"/>
        <v>#DIV/0!</v>
      </c>
      <c r="AC20" s="679" t="e">
        <f t="shared" si="2"/>
        <v>#DIV/0!</v>
      </c>
      <c r="AD20" s="679" t="e">
        <f t="shared" si="2"/>
        <v>#DIV/0!</v>
      </c>
      <c r="AE20" s="679" t="e">
        <f t="shared" si="2"/>
        <v>#DIV/0!</v>
      </c>
      <c r="AF20" s="679" t="e">
        <f t="shared" si="2"/>
        <v>#DIV/0!</v>
      </c>
      <c r="AG20" s="679" t="e">
        <f t="shared" si="2"/>
        <v>#DIV/0!</v>
      </c>
      <c r="AH20" s="679" t="e">
        <f t="shared" si="2"/>
        <v>#DIV/0!</v>
      </c>
      <c r="AI20" s="679" t="e">
        <f t="shared" si="2"/>
        <v>#DIV/0!</v>
      </c>
      <c r="AJ20" s="679" t="e">
        <f t="shared" si="2"/>
        <v>#DIV/0!</v>
      </c>
    </row>
    <row r="21" spans="1:36">
      <c r="A21" s="346"/>
      <c r="B21" s="487"/>
      <c r="C21" s="612" t="s">
        <v>709</v>
      </c>
      <c r="D21" s="682" t="s">
        <v>252</v>
      </c>
      <c r="E21" s="861" t="s">
        <v>696</v>
      </c>
      <c r="F21" s="677" t="s">
        <v>240</v>
      </c>
      <c r="G21" s="677">
        <v>1</v>
      </c>
      <c r="H21" s="847"/>
      <c r="I21" s="438"/>
      <c r="J21" s="438"/>
      <c r="K21" s="438"/>
      <c r="L21" s="862">
        <v>1</v>
      </c>
      <c r="M21" s="862"/>
      <c r="N21" s="862"/>
      <c r="O21" s="862"/>
      <c r="P21" s="862"/>
      <c r="Q21" s="862"/>
      <c r="R21" s="862"/>
      <c r="S21" s="862"/>
      <c r="T21" s="862"/>
      <c r="U21" s="862"/>
      <c r="V21" s="862"/>
      <c r="W21" s="862"/>
      <c r="X21" s="862"/>
      <c r="Y21" s="862"/>
      <c r="Z21" s="862"/>
      <c r="AA21" s="862"/>
      <c r="AB21" s="862"/>
      <c r="AC21" s="862"/>
      <c r="AD21" s="862"/>
      <c r="AE21" s="862"/>
      <c r="AF21" s="862"/>
      <c r="AG21" s="862"/>
      <c r="AH21" s="862"/>
      <c r="AI21" s="862"/>
      <c r="AJ21" s="863"/>
    </row>
    <row r="22" spans="1:36">
      <c r="A22" s="346"/>
      <c r="B22" s="487"/>
      <c r="C22" s="612" t="s">
        <v>710</v>
      </c>
      <c r="D22" s="682" t="s">
        <v>254</v>
      </c>
      <c r="E22" s="861" t="s">
        <v>696</v>
      </c>
      <c r="F22" s="677" t="s">
        <v>240</v>
      </c>
      <c r="G22" s="677">
        <v>1</v>
      </c>
      <c r="H22" s="847"/>
      <c r="I22" s="438"/>
      <c r="J22" s="438"/>
      <c r="K22" s="438"/>
      <c r="L22" s="862">
        <v>1</v>
      </c>
      <c r="M22" s="862"/>
      <c r="N22" s="862"/>
      <c r="O22" s="862"/>
      <c r="P22" s="862"/>
      <c r="Q22" s="862"/>
      <c r="R22" s="862"/>
      <c r="S22" s="862"/>
      <c r="T22" s="862"/>
      <c r="U22" s="862"/>
      <c r="V22" s="862"/>
      <c r="W22" s="862"/>
      <c r="X22" s="862"/>
      <c r="Y22" s="862"/>
      <c r="Z22" s="862"/>
      <c r="AA22" s="862"/>
      <c r="AB22" s="862"/>
      <c r="AC22" s="862"/>
      <c r="AD22" s="862"/>
      <c r="AE22" s="862"/>
      <c r="AF22" s="862"/>
      <c r="AG22" s="862"/>
      <c r="AH22" s="862"/>
      <c r="AI22" s="862"/>
      <c r="AJ22" s="863"/>
    </row>
    <row r="23" spans="1:36">
      <c r="A23" s="346"/>
      <c r="B23" s="487"/>
      <c r="C23" s="612" t="s">
        <v>711</v>
      </c>
      <c r="D23" s="682" t="s">
        <v>256</v>
      </c>
      <c r="E23" s="861" t="s">
        <v>696</v>
      </c>
      <c r="F23" s="677" t="s">
        <v>240</v>
      </c>
      <c r="G23" s="677">
        <v>1</v>
      </c>
      <c r="H23" s="847"/>
      <c r="I23" s="438"/>
      <c r="J23" s="438"/>
      <c r="K23" s="438"/>
      <c r="L23" s="862">
        <v>1</v>
      </c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  <c r="X23" s="862"/>
      <c r="Y23" s="862"/>
      <c r="Z23" s="862"/>
      <c r="AA23" s="862"/>
      <c r="AB23" s="862"/>
      <c r="AC23" s="862"/>
      <c r="AD23" s="862"/>
      <c r="AE23" s="862"/>
      <c r="AF23" s="862"/>
      <c r="AG23" s="862"/>
      <c r="AH23" s="862"/>
      <c r="AI23" s="862"/>
      <c r="AJ23" s="863"/>
    </row>
    <row r="24" spans="1:36">
      <c r="A24" s="346"/>
      <c r="B24" s="487"/>
      <c r="C24" s="612" t="s">
        <v>712</v>
      </c>
      <c r="D24" s="682" t="s">
        <v>258</v>
      </c>
      <c r="E24" s="861" t="s">
        <v>696</v>
      </c>
      <c r="F24" s="677" t="s">
        <v>240</v>
      </c>
      <c r="G24" s="677">
        <v>1</v>
      </c>
      <c r="H24" s="847"/>
      <c r="I24" s="438"/>
      <c r="J24" s="438"/>
      <c r="K24" s="438"/>
      <c r="L24" s="862">
        <v>1</v>
      </c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3"/>
    </row>
    <row r="25" spans="1:36">
      <c r="A25" s="346"/>
      <c r="B25" s="487"/>
      <c r="C25" s="612" t="s">
        <v>713</v>
      </c>
      <c r="D25" s="682" t="s">
        <v>260</v>
      </c>
      <c r="E25" s="861" t="s">
        <v>696</v>
      </c>
      <c r="F25" s="677" t="s">
        <v>240</v>
      </c>
      <c r="G25" s="677">
        <v>1</v>
      </c>
      <c r="H25" s="847"/>
      <c r="I25" s="438"/>
      <c r="J25" s="438"/>
      <c r="K25" s="438"/>
      <c r="L25" s="862">
        <v>1</v>
      </c>
      <c r="M25" s="862"/>
      <c r="N25" s="862"/>
      <c r="O25" s="862"/>
      <c r="P25" s="862"/>
      <c r="Q25" s="862"/>
      <c r="R25" s="862"/>
      <c r="S25" s="862"/>
      <c r="T25" s="862"/>
      <c r="U25" s="862"/>
      <c r="V25" s="862"/>
      <c r="W25" s="862"/>
      <c r="X25" s="862"/>
      <c r="Y25" s="862"/>
      <c r="Z25" s="862"/>
      <c r="AA25" s="862"/>
      <c r="AB25" s="862"/>
      <c r="AC25" s="862"/>
      <c r="AD25" s="862"/>
      <c r="AE25" s="862"/>
      <c r="AF25" s="862"/>
      <c r="AG25" s="862"/>
      <c r="AH25" s="862"/>
      <c r="AI25" s="862"/>
      <c r="AJ25" s="863"/>
    </row>
    <row r="26" spans="1:36">
      <c r="A26" s="346"/>
      <c r="B26" s="487"/>
      <c r="C26" s="612" t="s">
        <v>714</v>
      </c>
      <c r="D26" s="682" t="s">
        <v>262</v>
      </c>
      <c r="E26" s="861" t="s">
        <v>696</v>
      </c>
      <c r="F26" s="677" t="s">
        <v>240</v>
      </c>
      <c r="G26" s="677">
        <v>1</v>
      </c>
      <c r="H26" s="847"/>
      <c r="I26" s="438"/>
      <c r="J26" s="438"/>
      <c r="K26" s="438"/>
      <c r="L26" s="862">
        <v>1</v>
      </c>
      <c r="M26" s="862"/>
      <c r="N26" s="862"/>
      <c r="O26" s="862"/>
      <c r="P26" s="862"/>
      <c r="Q26" s="862"/>
      <c r="R26" s="862"/>
      <c r="S26" s="862"/>
      <c r="T26" s="862"/>
      <c r="U26" s="862"/>
      <c r="V26" s="862"/>
      <c r="W26" s="862"/>
      <c r="X26" s="862"/>
      <c r="Y26" s="862"/>
      <c r="Z26" s="862"/>
      <c r="AA26" s="862"/>
      <c r="AB26" s="862"/>
      <c r="AC26" s="862"/>
      <c r="AD26" s="862"/>
      <c r="AE26" s="862"/>
      <c r="AF26" s="862"/>
      <c r="AG26" s="862"/>
      <c r="AH26" s="862"/>
      <c r="AI26" s="862"/>
      <c r="AJ26" s="863"/>
    </row>
    <row r="27" spans="1:36">
      <c r="A27" s="346"/>
      <c r="B27" s="487"/>
      <c r="C27" s="617" t="s">
        <v>715</v>
      </c>
      <c r="D27" s="664" t="s">
        <v>264</v>
      </c>
      <c r="E27" s="665" t="s">
        <v>716</v>
      </c>
      <c r="F27" s="677" t="s">
        <v>240</v>
      </c>
      <c r="G27" s="677">
        <v>1</v>
      </c>
      <c r="H27" s="606" t="e">
        <f t="shared" ref="H27:AJ27" si="3">((H9+H10)*1000000)/((H54+H55)*1000)</f>
        <v>#DIV/0!</v>
      </c>
      <c r="I27" s="438" t="e">
        <f t="shared" si="3"/>
        <v>#DIV/0!</v>
      </c>
      <c r="J27" s="438" t="e">
        <f t="shared" si="3"/>
        <v>#DIV/0!</v>
      </c>
      <c r="K27" s="438">
        <f t="shared" si="3"/>
        <v>0.46368437499999998</v>
      </c>
      <c r="L27" s="679" t="e">
        <f t="shared" si="3"/>
        <v>#DIV/0!</v>
      </c>
      <c r="M27" s="679" t="e">
        <f t="shared" si="3"/>
        <v>#DIV/0!</v>
      </c>
      <c r="N27" s="679" t="e">
        <f t="shared" si="3"/>
        <v>#DIV/0!</v>
      </c>
      <c r="O27" s="679" t="e">
        <f t="shared" si="3"/>
        <v>#DIV/0!</v>
      </c>
      <c r="P27" s="679" t="e">
        <f t="shared" si="3"/>
        <v>#DIV/0!</v>
      </c>
      <c r="Q27" s="679" t="e">
        <f t="shared" si="3"/>
        <v>#DIV/0!</v>
      </c>
      <c r="R27" s="679" t="e">
        <f t="shared" si="3"/>
        <v>#DIV/0!</v>
      </c>
      <c r="S27" s="679" t="e">
        <f t="shared" si="3"/>
        <v>#DIV/0!</v>
      </c>
      <c r="T27" s="679" t="e">
        <f t="shared" si="3"/>
        <v>#DIV/0!</v>
      </c>
      <c r="U27" s="679" t="e">
        <f t="shared" si="3"/>
        <v>#DIV/0!</v>
      </c>
      <c r="V27" s="679" t="e">
        <f t="shared" si="3"/>
        <v>#DIV/0!</v>
      </c>
      <c r="W27" s="679" t="e">
        <f t="shared" si="3"/>
        <v>#DIV/0!</v>
      </c>
      <c r="X27" s="679" t="e">
        <f t="shared" si="3"/>
        <v>#DIV/0!</v>
      </c>
      <c r="Y27" s="679" t="e">
        <f t="shared" si="3"/>
        <v>#DIV/0!</v>
      </c>
      <c r="Z27" s="679" t="e">
        <f t="shared" si="3"/>
        <v>#DIV/0!</v>
      </c>
      <c r="AA27" s="679" t="e">
        <f t="shared" si="3"/>
        <v>#DIV/0!</v>
      </c>
      <c r="AB27" s="679" t="e">
        <f t="shared" si="3"/>
        <v>#DIV/0!</v>
      </c>
      <c r="AC27" s="679" t="e">
        <f t="shared" si="3"/>
        <v>#DIV/0!</v>
      </c>
      <c r="AD27" s="679" t="e">
        <f t="shared" si="3"/>
        <v>#DIV/0!</v>
      </c>
      <c r="AE27" s="679" t="e">
        <f t="shared" si="3"/>
        <v>#DIV/0!</v>
      </c>
      <c r="AF27" s="679" t="e">
        <f t="shared" si="3"/>
        <v>#DIV/0!</v>
      </c>
      <c r="AG27" s="679" t="e">
        <f t="shared" si="3"/>
        <v>#DIV/0!</v>
      </c>
      <c r="AH27" s="679" t="e">
        <f t="shared" si="3"/>
        <v>#DIV/0!</v>
      </c>
      <c r="AI27" s="679" t="e">
        <f t="shared" si="3"/>
        <v>#DIV/0!</v>
      </c>
      <c r="AJ27" s="679" t="e">
        <f t="shared" si="3"/>
        <v>#DIV/0!</v>
      </c>
    </row>
    <row r="28" spans="1:36">
      <c r="A28" s="346"/>
      <c r="B28" s="487"/>
      <c r="C28" s="617" t="s">
        <v>717</v>
      </c>
      <c r="D28" s="664" t="s">
        <v>267</v>
      </c>
      <c r="E28" s="829" t="s">
        <v>675</v>
      </c>
      <c r="F28" s="853" t="s">
        <v>93</v>
      </c>
      <c r="G28" s="853">
        <v>1</v>
      </c>
      <c r="H28" s="606">
        <f>'3. BL Demand'!H28+'6. Preferred (Scenario Yr)'!G57</f>
        <v>0</v>
      </c>
      <c r="I28" s="438">
        <f>'3. BL Demand'!I28+'6. Preferred (Scenario Yr)'!H57</f>
        <v>0</v>
      </c>
      <c r="J28" s="438">
        <f>'3. BL Demand'!J28+'6. Preferred (Scenario Yr)'!I57</f>
        <v>0</v>
      </c>
      <c r="K28" s="438">
        <f>'3. BL Demand'!K28+'6. Preferred (Scenario Yr)'!J57</f>
        <v>0</v>
      </c>
      <c r="L28" s="679">
        <f>'3. BL Demand'!L28+'6. Preferred (Scenario Yr)'!K57</f>
        <v>0</v>
      </c>
      <c r="M28" s="679">
        <f>'3. BL Demand'!M28+'6. Preferred (Scenario Yr)'!L57</f>
        <v>0</v>
      </c>
      <c r="N28" s="679">
        <f>'3. BL Demand'!N28+'6. Preferred (Scenario Yr)'!M57</f>
        <v>0</v>
      </c>
      <c r="O28" s="679">
        <f>'3. BL Demand'!O28+'6. Preferred (Scenario Yr)'!N57</f>
        <v>0</v>
      </c>
      <c r="P28" s="679">
        <f>'3. BL Demand'!P28+'6. Preferred (Scenario Yr)'!O57</f>
        <v>0</v>
      </c>
      <c r="Q28" s="679">
        <f>'3. BL Demand'!Q28+'6. Preferred (Scenario Yr)'!P57</f>
        <v>0</v>
      </c>
      <c r="R28" s="679">
        <f>'3. BL Demand'!R28+'6. Preferred (Scenario Yr)'!Q57</f>
        <v>0</v>
      </c>
      <c r="S28" s="679">
        <f>'3. BL Demand'!S28+'6. Preferred (Scenario Yr)'!R57</f>
        <v>0</v>
      </c>
      <c r="T28" s="679">
        <f>'3. BL Demand'!T28+'6. Preferred (Scenario Yr)'!S57</f>
        <v>0</v>
      </c>
      <c r="U28" s="679">
        <f>'3. BL Demand'!U28+'6. Preferred (Scenario Yr)'!T57</f>
        <v>0</v>
      </c>
      <c r="V28" s="679">
        <f>'3. BL Demand'!V28+'6. Preferred (Scenario Yr)'!U57</f>
        <v>0</v>
      </c>
      <c r="W28" s="679">
        <f>'3. BL Demand'!W28+'6. Preferred (Scenario Yr)'!V57</f>
        <v>0</v>
      </c>
      <c r="X28" s="679">
        <f>'3. BL Demand'!X28+'6. Preferred (Scenario Yr)'!W57</f>
        <v>0</v>
      </c>
      <c r="Y28" s="679">
        <f>'3. BL Demand'!Y28+'6. Preferred (Scenario Yr)'!X57</f>
        <v>0</v>
      </c>
      <c r="Z28" s="679">
        <f>'3. BL Demand'!Z28+'6. Preferred (Scenario Yr)'!Y57</f>
        <v>0</v>
      </c>
      <c r="AA28" s="679">
        <f>'3. BL Demand'!AA28+'6. Preferred (Scenario Yr)'!Z57</f>
        <v>0</v>
      </c>
      <c r="AB28" s="679">
        <f>'3. BL Demand'!AB28+'6. Preferred (Scenario Yr)'!AA57</f>
        <v>0</v>
      </c>
      <c r="AC28" s="679">
        <f>'3. BL Demand'!AC28+'6. Preferred (Scenario Yr)'!AB57</f>
        <v>0</v>
      </c>
      <c r="AD28" s="679">
        <f>'3. BL Demand'!AD28+'6. Preferred (Scenario Yr)'!AC57</f>
        <v>0</v>
      </c>
      <c r="AE28" s="679">
        <f>'3. BL Demand'!AE28+'6. Preferred (Scenario Yr)'!AD57</f>
        <v>0</v>
      </c>
      <c r="AF28" s="679">
        <f>'3. BL Demand'!AF28+'6. Preferred (Scenario Yr)'!AE57</f>
        <v>0</v>
      </c>
      <c r="AG28" s="679">
        <f>'3. BL Demand'!AG28+'6. Preferred (Scenario Yr)'!AF57</f>
        <v>0</v>
      </c>
      <c r="AH28" s="679">
        <f>'3. BL Demand'!AH28+'6. Preferred (Scenario Yr)'!AG57</f>
        <v>0</v>
      </c>
      <c r="AI28" s="679">
        <f>'3. BL Demand'!AI28+'6. Preferred (Scenario Yr)'!AH57</f>
        <v>0</v>
      </c>
      <c r="AJ28" s="679">
        <f>'3. BL Demand'!AJ28+'6. Preferred (Scenario Yr)'!AI57</f>
        <v>0</v>
      </c>
    </row>
    <row r="29" spans="1:36" ht="15.75" thickBot="1">
      <c r="A29" s="346"/>
      <c r="B29" s="488"/>
      <c r="C29" s="699" t="s">
        <v>718</v>
      </c>
      <c r="D29" s="700" t="s">
        <v>269</v>
      </c>
      <c r="E29" s="848" t="s">
        <v>675</v>
      </c>
      <c r="F29" s="763" t="s">
        <v>93</v>
      </c>
      <c r="G29" s="763">
        <v>1</v>
      </c>
      <c r="H29" s="689">
        <f>'3. BL Demand'!H29+'6. Preferred (Scenario Yr)'!G34</f>
        <v>0</v>
      </c>
      <c r="I29" s="438">
        <f>'3. BL Demand'!I29+'6. Preferred (Scenario Yr)'!H34</f>
        <v>0</v>
      </c>
      <c r="J29" s="438">
        <f>'3. BL Demand'!J29+'6. Preferred (Scenario Yr)'!I34</f>
        <v>0</v>
      </c>
      <c r="K29" s="438">
        <f>'3. BL Demand'!K29+'6. Preferred (Scenario Yr)'!J34</f>
        <v>0</v>
      </c>
      <c r="L29" s="679">
        <f>'3. BL Demand'!L29+'6. Preferred (Scenario Yr)'!K34</f>
        <v>0</v>
      </c>
      <c r="M29" s="679">
        <f>'3. BL Demand'!M29+'6. Preferred (Scenario Yr)'!L34</f>
        <v>0</v>
      </c>
      <c r="N29" s="679">
        <f>'3. BL Demand'!N29+'6. Preferred (Scenario Yr)'!M34</f>
        <v>0</v>
      </c>
      <c r="O29" s="679">
        <f>'3. BL Demand'!O29+'6. Preferred (Scenario Yr)'!N34</f>
        <v>0</v>
      </c>
      <c r="P29" s="679">
        <f>'3. BL Demand'!P29+'6. Preferred (Scenario Yr)'!O34</f>
        <v>0</v>
      </c>
      <c r="Q29" s="679">
        <f>'3. BL Demand'!Q29+'6. Preferred (Scenario Yr)'!P34</f>
        <v>0</v>
      </c>
      <c r="R29" s="679">
        <f>'3. BL Demand'!R29+'6. Preferred (Scenario Yr)'!Q34</f>
        <v>0</v>
      </c>
      <c r="S29" s="679">
        <f>'3. BL Demand'!S29+'6. Preferred (Scenario Yr)'!R34</f>
        <v>0</v>
      </c>
      <c r="T29" s="679">
        <f>'3. BL Demand'!T29+'6. Preferred (Scenario Yr)'!S34</f>
        <v>0</v>
      </c>
      <c r="U29" s="679">
        <f>'3. BL Demand'!U29+'6. Preferred (Scenario Yr)'!T34</f>
        <v>0</v>
      </c>
      <c r="V29" s="679">
        <f>'3. BL Demand'!V29+'6. Preferred (Scenario Yr)'!U34</f>
        <v>0</v>
      </c>
      <c r="W29" s="679">
        <f>'3. BL Demand'!W29+'6. Preferred (Scenario Yr)'!V34</f>
        <v>0</v>
      </c>
      <c r="X29" s="679">
        <f>'3. BL Demand'!X29+'6. Preferred (Scenario Yr)'!W34</f>
        <v>0</v>
      </c>
      <c r="Y29" s="679">
        <f>'3. BL Demand'!Y29+'6. Preferred (Scenario Yr)'!X34</f>
        <v>0</v>
      </c>
      <c r="Z29" s="679">
        <f>'3. BL Demand'!Z29+'6. Preferred (Scenario Yr)'!Y34</f>
        <v>0</v>
      </c>
      <c r="AA29" s="679">
        <f>'3. BL Demand'!AA29+'6. Preferred (Scenario Yr)'!Z34</f>
        <v>0</v>
      </c>
      <c r="AB29" s="679">
        <f>'3. BL Demand'!AB29+'6. Preferred (Scenario Yr)'!AA34</f>
        <v>0</v>
      </c>
      <c r="AC29" s="679">
        <f>'3. BL Demand'!AC29+'6. Preferred (Scenario Yr)'!AB34</f>
        <v>0</v>
      </c>
      <c r="AD29" s="679">
        <f>'3. BL Demand'!AD29+'6. Preferred (Scenario Yr)'!AC34</f>
        <v>0</v>
      </c>
      <c r="AE29" s="679">
        <f>'3. BL Demand'!AE29+'6. Preferred (Scenario Yr)'!AD34</f>
        <v>0</v>
      </c>
      <c r="AF29" s="679">
        <f>'3. BL Demand'!AF29+'6. Preferred (Scenario Yr)'!AE34</f>
        <v>0</v>
      </c>
      <c r="AG29" s="679">
        <f>'3. BL Demand'!AG29+'6. Preferred (Scenario Yr)'!AF34</f>
        <v>0</v>
      </c>
      <c r="AH29" s="679">
        <f>'3. BL Demand'!AH29+'6. Preferred (Scenario Yr)'!AG34</f>
        <v>0</v>
      </c>
      <c r="AI29" s="679">
        <f>'3. BL Demand'!AI29+'6. Preferred (Scenario Yr)'!AH34</f>
        <v>0</v>
      </c>
      <c r="AJ29" s="679">
        <f>'3. BL Demand'!AJ29+'6. Preferred (Scenario Yr)'!AI34</f>
        <v>0</v>
      </c>
    </row>
    <row r="30" spans="1:36">
      <c r="A30" s="346"/>
      <c r="B30" s="489" t="s">
        <v>270</v>
      </c>
      <c r="C30" s="824" t="s">
        <v>719</v>
      </c>
      <c r="D30" s="864" t="s">
        <v>272</v>
      </c>
      <c r="E30" s="829" t="s">
        <v>675</v>
      </c>
      <c r="F30" s="853" t="s">
        <v>93</v>
      </c>
      <c r="G30" s="853">
        <v>2</v>
      </c>
      <c r="H30" s="597">
        <f>'3. BL Demand'!H30+'6. Preferred (Scenario Yr)'!G60</f>
        <v>0</v>
      </c>
      <c r="I30" s="421">
        <f>'3. BL Demand'!I30+'6. Preferred (Scenario Yr)'!H60</f>
        <v>0</v>
      </c>
      <c r="J30" s="421">
        <f>'3. BL Demand'!J30+'6. Preferred (Scenario Yr)'!I60</f>
        <v>0</v>
      </c>
      <c r="K30" s="421">
        <f>'3. BL Demand'!K30+'6. Preferred (Scenario Yr)'!J60</f>
        <v>0</v>
      </c>
      <c r="L30" s="568">
        <f>'3. BL Demand'!L30+'6. Preferred (Scenario Yr)'!K60</f>
        <v>0</v>
      </c>
      <c r="M30" s="568">
        <f>'3. BL Demand'!M30+'6. Preferred (Scenario Yr)'!L60</f>
        <v>0</v>
      </c>
      <c r="N30" s="568">
        <f>'3. BL Demand'!N30+'6. Preferred (Scenario Yr)'!M60</f>
        <v>0</v>
      </c>
      <c r="O30" s="568">
        <f>'3. BL Demand'!O30+'6. Preferred (Scenario Yr)'!N60</f>
        <v>0</v>
      </c>
      <c r="P30" s="568">
        <f>'3. BL Demand'!P30+'6. Preferred (Scenario Yr)'!O60</f>
        <v>0</v>
      </c>
      <c r="Q30" s="568">
        <f>'3. BL Demand'!Q30+'6. Preferred (Scenario Yr)'!P60</f>
        <v>0</v>
      </c>
      <c r="R30" s="568">
        <f>'3. BL Demand'!R30+'6. Preferred (Scenario Yr)'!Q60</f>
        <v>0</v>
      </c>
      <c r="S30" s="568">
        <f>'3. BL Demand'!S30+'6. Preferred (Scenario Yr)'!R60</f>
        <v>0</v>
      </c>
      <c r="T30" s="568">
        <f>'3. BL Demand'!T30+'6. Preferred (Scenario Yr)'!S60</f>
        <v>0</v>
      </c>
      <c r="U30" s="568">
        <f>'3. BL Demand'!U30+'6. Preferred (Scenario Yr)'!T60</f>
        <v>0</v>
      </c>
      <c r="V30" s="568">
        <f>'3. BL Demand'!V30+'6. Preferred (Scenario Yr)'!U60</f>
        <v>0</v>
      </c>
      <c r="W30" s="568">
        <f>'3. BL Demand'!W30+'6. Preferred (Scenario Yr)'!V60</f>
        <v>0</v>
      </c>
      <c r="X30" s="568">
        <f>'3. BL Demand'!X30+'6. Preferred (Scenario Yr)'!W60</f>
        <v>0</v>
      </c>
      <c r="Y30" s="568">
        <f>'3. BL Demand'!Y30+'6. Preferred (Scenario Yr)'!X60</f>
        <v>0</v>
      </c>
      <c r="Z30" s="568">
        <f>'3. BL Demand'!Z30+'6. Preferred (Scenario Yr)'!Y60</f>
        <v>0</v>
      </c>
      <c r="AA30" s="568">
        <f>'3. BL Demand'!AA30+'6. Preferred (Scenario Yr)'!Z60</f>
        <v>0</v>
      </c>
      <c r="AB30" s="568">
        <f>'3. BL Demand'!AB30+'6. Preferred (Scenario Yr)'!AA60</f>
        <v>0</v>
      </c>
      <c r="AC30" s="568">
        <f>'3. BL Demand'!AC30+'6. Preferred (Scenario Yr)'!AB60</f>
        <v>0</v>
      </c>
      <c r="AD30" s="568">
        <f>'3. BL Demand'!AD30+'6. Preferred (Scenario Yr)'!AC60</f>
        <v>0</v>
      </c>
      <c r="AE30" s="568">
        <f>'3. BL Demand'!AE30+'6. Preferred (Scenario Yr)'!AD60</f>
        <v>0</v>
      </c>
      <c r="AF30" s="568">
        <f>'3. BL Demand'!AF30+'6. Preferred (Scenario Yr)'!AE60</f>
        <v>0</v>
      </c>
      <c r="AG30" s="568">
        <f>'3. BL Demand'!AG30+'6. Preferred (Scenario Yr)'!AF60</f>
        <v>0</v>
      </c>
      <c r="AH30" s="568">
        <f>'3. BL Demand'!AH30+'6. Preferred (Scenario Yr)'!AG60</f>
        <v>0</v>
      </c>
      <c r="AI30" s="568">
        <f>'3. BL Demand'!AI30+'6. Preferred (Scenario Yr)'!AH60</f>
        <v>0</v>
      </c>
      <c r="AJ30" s="568">
        <f>'3. BL Demand'!AJ30+'6. Preferred (Scenario Yr)'!AI60</f>
        <v>0</v>
      </c>
    </row>
    <row r="31" spans="1:36">
      <c r="A31" s="346"/>
      <c r="B31" s="695"/>
      <c r="C31" s="617" t="s">
        <v>720</v>
      </c>
      <c r="D31" s="864" t="s">
        <v>274</v>
      </c>
      <c r="E31" s="829" t="s">
        <v>675</v>
      </c>
      <c r="F31" s="853" t="s">
        <v>93</v>
      </c>
      <c r="G31" s="853">
        <v>2</v>
      </c>
      <c r="H31" s="606">
        <f>'3. BL Demand'!H31+'6. Preferred (Scenario Yr)'!G63</f>
        <v>0</v>
      </c>
      <c r="I31" s="421">
        <f>'3. BL Demand'!I31+'6. Preferred (Scenario Yr)'!H63</f>
        <v>0</v>
      </c>
      <c r="J31" s="421">
        <f>'3. BL Demand'!J31+'6. Preferred (Scenario Yr)'!I63</f>
        <v>0</v>
      </c>
      <c r="K31" s="421">
        <f>'3. BL Demand'!K31+'6. Preferred (Scenario Yr)'!J63</f>
        <v>0</v>
      </c>
      <c r="L31" s="568">
        <f>'3. BL Demand'!L31+'6. Preferred (Scenario Yr)'!K63</f>
        <v>0</v>
      </c>
      <c r="M31" s="568">
        <f>'3. BL Demand'!M31+'6. Preferred (Scenario Yr)'!L63</f>
        <v>0</v>
      </c>
      <c r="N31" s="568">
        <f>'3. BL Demand'!N31+'6. Preferred (Scenario Yr)'!M63</f>
        <v>0</v>
      </c>
      <c r="O31" s="568">
        <f>'3. BL Demand'!O31+'6. Preferred (Scenario Yr)'!N63</f>
        <v>0</v>
      </c>
      <c r="P31" s="568">
        <f>'3. BL Demand'!P31+'6. Preferred (Scenario Yr)'!O63</f>
        <v>0</v>
      </c>
      <c r="Q31" s="568">
        <f>'3. BL Demand'!Q31+'6. Preferred (Scenario Yr)'!P63</f>
        <v>0</v>
      </c>
      <c r="R31" s="568">
        <f>'3. BL Demand'!R31+'6. Preferred (Scenario Yr)'!Q63</f>
        <v>0</v>
      </c>
      <c r="S31" s="568">
        <f>'3. BL Demand'!S31+'6. Preferred (Scenario Yr)'!R63</f>
        <v>0</v>
      </c>
      <c r="T31" s="568">
        <f>'3. BL Demand'!T31+'6. Preferred (Scenario Yr)'!S63</f>
        <v>0</v>
      </c>
      <c r="U31" s="568">
        <f>'3. BL Demand'!U31+'6. Preferred (Scenario Yr)'!T63</f>
        <v>0</v>
      </c>
      <c r="V31" s="568">
        <f>'3. BL Demand'!V31+'6. Preferred (Scenario Yr)'!U63</f>
        <v>0</v>
      </c>
      <c r="W31" s="568">
        <f>'3. BL Demand'!W31+'6. Preferred (Scenario Yr)'!V63</f>
        <v>0</v>
      </c>
      <c r="X31" s="568">
        <f>'3. BL Demand'!X31+'6. Preferred (Scenario Yr)'!W63</f>
        <v>0</v>
      </c>
      <c r="Y31" s="568">
        <f>'3. BL Demand'!Y31+'6. Preferred (Scenario Yr)'!X63</f>
        <v>0</v>
      </c>
      <c r="Z31" s="568">
        <f>'3. BL Demand'!Z31+'6. Preferred (Scenario Yr)'!Y63</f>
        <v>0</v>
      </c>
      <c r="AA31" s="568">
        <f>'3. BL Demand'!AA31+'6. Preferred (Scenario Yr)'!Z63</f>
        <v>0</v>
      </c>
      <c r="AB31" s="568">
        <f>'3. BL Demand'!AB31+'6. Preferred (Scenario Yr)'!AA63</f>
        <v>0</v>
      </c>
      <c r="AC31" s="568">
        <f>'3. BL Demand'!AC31+'6. Preferred (Scenario Yr)'!AB63</f>
        <v>0</v>
      </c>
      <c r="AD31" s="568">
        <f>'3. BL Demand'!AD31+'6. Preferred (Scenario Yr)'!AC63</f>
        <v>0</v>
      </c>
      <c r="AE31" s="568">
        <f>'3. BL Demand'!AE31+'6. Preferred (Scenario Yr)'!AD63</f>
        <v>0</v>
      </c>
      <c r="AF31" s="568">
        <f>'3. BL Demand'!AF31+'6. Preferred (Scenario Yr)'!AE63</f>
        <v>0</v>
      </c>
      <c r="AG31" s="568">
        <f>'3. BL Demand'!AG31+'6. Preferred (Scenario Yr)'!AF63</f>
        <v>0</v>
      </c>
      <c r="AH31" s="568">
        <f>'3. BL Demand'!AH31+'6. Preferred (Scenario Yr)'!AG63</f>
        <v>0</v>
      </c>
      <c r="AI31" s="568">
        <f>'3. BL Demand'!AI31+'6. Preferred (Scenario Yr)'!AH63</f>
        <v>0</v>
      </c>
      <c r="AJ31" s="568">
        <f>'3. BL Demand'!AJ31+'6. Preferred (Scenario Yr)'!AI63</f>
        <v>0</v>
      </c>
    </row>
    <row r="32" spans="1:36">
      <c r="A32" s="346"/>
      <c r="B32" s="695"/>
      <c r="C32" s="756" t="s">
        <v>721</v>
      </c>
      <c r="D32" s="864" t="s">
        <v>276</v>
      </c>
      <c r="E32" s="829" t="s">
        <v>675</v>
      </c>
      <c r="F32" s="853" t="s">
        <v>93</v>
      </c>
      <c r="G32" s="853">
        <v>2</v>
      </c>
      <c r="H32" s="606">
        <f>'3. BL Demand'!H32+'6. Preferred (Scenario Yr)'!G66</f>
        <v>0</v>
      </c>
      <c r="I32" s="421">
        <f>'3. BL Demand'!I32+'6. Preferred (Scenario Yr)'!H66</f>
        <v>0</v>
      </c>
      <c r="J32" s="421">
        <f>'3. BL Demand'!J32+'6. Preferred (Scenario Yr)'!I66</f>
        <v>0</v>
      </c>
      <c r="K32" s="421">
        <f>'3. BL Demand'!K32+'6. Preferred (Scenario Yr)'!J66</f>
        <v>0</v>
      </c>
      <c r="L32" s="568">
        <f>'3. BL Demand'!L32+'6. Preferred (Scenario Yr)'!K66</f>
        <v>0</v>
      </c>
      <c r="M32" s="568">
        <f>'3. BL Demand'!M32+'6. Preferred (Scenario Yr)'!L66</f>
        <v>0</v>
      </c>
      <c r="N32" s="568">
        <f>'3. BL Demand'!N32+'6. Preferred (Scenario Yr)'!M66</f>
        <v>0</v>
      </c>
      <c r="O32" s="568">
        <f>'3. BL Demand'!O32+'6. Preferred (Scenario Yr)'!N66</f>
        <v>0</v>
      </c>
      <c r="P32" s="568">
        <f>'3. BL Demand'!P32+'6. Preferred (Scenario Yr)'!O66</f>
        <v>0</v>
      </c>
      <c r="Q32" s="568">
        <f>'3. BL Demand'!Q32+'6. Preferred (Scenario Yr)'!P66</f>
        <v>0</v>
      </c>
      <c r="R32" s="568">
        <f>'3. BL Demand'!R32+'6. Preferred (Scenario Yr)'!Q66</f>
        <v>0</v>
      </c>
      <c r="S32" s="568">
        <f>'3. BL Demand'!S32+'6. Preferred (Scenario Yr)'!R66</f>
        <v>0</v>
      </c>
      <c r="T32" s="568">
        <f>'3. BL Demand'!T32+'6. Preferred (Scenario Yr)'!S66</f>
        <v>0</v>
      </c>
      <c r="U32" s="568">
        <f>'3. BL Demand'!U32+'6. Preferred (Scenario Yr)'!T66</f>
        <v>0</v>
      </c>
      <c r="V32" s="568">
        <f>'3. BL Demand'!V32+'6. Preferred (Scenario Yr)'!U66</f>
        <v>0</v>
      </c>
      <c r="W32" s="568">
        <f>'3. BL Demand'!W32+'6. Preferred (Scenario Yr)'!V66</f>
        <v>0</v>
      </c>
      <c r="X32" s="568">
        <f>'3. BL Demand'!X32+'6. Preferred (Scenario Yr)'!W66</f>
        <v>0</v>
      </c>
      <c r="Y32" s="568">
        <f>'3. BL Demand'!Y32+'6. Preferred (Scenario Yr)'!X66</f>
        <v>0</v>
      </c>
      <c r="Z32" s="568">
        <f>'3. BL Demand'!Z32+'6. Preferred (Scenario Yr)'!Y66</f>
        <v>0</v>
      </c>
      <c r="AA32" s="568">
        <f>'3. BL Demand'!AA32+'6. Preferred (Scenario Yr)'!Z66</f>
        <v>0</v>
      </c>
      <c r="AB32" s="568">
        <f>'3. BL Demand'!AB32+'6. Preferred (Scenario Yr)'!AA66</f>
        <v>0</v>
      </c>
      <c r="AC32" s="568">
        <f>'3. BL Demand'!AC32+'6. Preferred (Scenario Yr)'!AB66</f>
        <v>0</v>
      </c>
      <c r="AD32" s="568">
        <f>'3. BL Demand'!AD32+'6. Preferred (Scenario Yr)'!AC66</f>
        <v>0</v>
      </c>
      <c r="AE32" s="568">
        <f>'3. BL Demand'!AE32+'6. Preferred (Scenario Yr)'!AD66</f>
        <v>0</v>
      </c>
      <c r="AF32" s="568">
        <f>'3. BL Demand'!AF32+'6. Preferred (Scenario Yr)'!AE66</f>
        <v>0</v>
      </c>
      <c r="AG32" s="568">
        <f>'3. BL Demand'!AG32+'6. Preferred (Scenario Yr)'!AF66</f>
        <v>0</v>
      </c>
      <c r="AH32" s="568">
        <f>'3. BL Demand'!AH32+'6. Preferred (Scenario Yr)'!AG66</f>
        <v>0</v>
      </c>
      <c r="AI32" s="568">
        <f>'3. BL Demand'!AI32+'6. Preferred (Scenario Yr)'!AH66</f>
        <v>0</v>
      </c>
      <c r="AJ32" s="568">
        <f>'3. BL Demand'!AJ32+'6. Preferred (Scenario Yr)'!AI66</f>
        <v>0</v>
      </c>
    </row>
    <row r="33" spans="1:36">
      <c r="A33" s="346"/>
      <c r="B33" s="695"/>
      <c r="C33" s="617" t="s">
        <v>722</v>
      </c>
      <c r="D33" s="864" t="s">
        <v>278</v>
      </c>
      <c r="E33" s="829" t="s">
        <v>675</v>
      </c>
      <c r="F33" s="853" t="s">
        <v>93</v>
      </c>
      <c r="G33" s="853">
        <v>2</v>
      </c>
      <c r="H33" s="606">
        <f>'3. BL Demand'!H33+'6. Preferred (Scenario Yr)'!G69</f>
        <v>0</v>
      </c>
      <c r="I33" s="421">
        <f>'3. BL Demand'!I33+'6. Preferred (Scenario Yr)'!H69</f>
        <v>0</v>
      </c>
      <c r="J33" s="421">
        <f>'3. BL Demand'!J33+'6. Preferred (Scenario Yr)'!I69</f>
        <v>0</v>
      </c>
      <c r="K33" s="421">
        <f>'3. BL Demand'!K33+'6. Preferred (Scenario Yr)'!J69</f>
        <v>0</v>
      </c>
      <c r="L33" s="568">
        <f>'3. BL Demand'!L33+'6. Preferred (Scenario Yr)'!K69</f>
        <v>0</v>
      </c>
      <c r="M33" s="568">
        <f>'3. BL Demand'!M33+'6. Preferred (Scenario Yr)'!L69</f>
        <v>0</v>
      </c>
      <c r="N33" s="568">
        <f>'3. BL Demand'!N33+'6. Preferred (Scenario Yr)'!M69</f>
        <v>0</v>
      </c>
      <c r="O33" s="568">
        <f>'3. BL Demand'!O33+'6. Preferred (Scenario Yr)'!N69</f>
        <v>0</v>
      </c>
      <c r="P33" s="568">
        <f>'3. BL Demand'!P33+'6. Preferred (Scenario Yr)'!O69</f>
        <v>0</v>
      </c>
      <c r="Q33" s="568">
        <f>'3. BL Demand'!Q33+'6. Preferred (Scenario Yr)'!P69</f>
        <v>0</v>
      </c>
      <c r="R33" s="568">
        <f>'3. BL Demand'!R33+'6. Preferred (Scenario Yr)'!Q69</f>
        <v>0</v>
      </c>
      <c r="S33" s="568">
        <f>'3. BL Demand'!S33+'6. Preferred (Scenario Yr)'!R69</f>
        <v>0</v>
      </c>
      <c r="T33" s="568">
        <f>'3. BL Demand'!T33+'6. Preferred (Scenario Yr)'!S69</f>
        <v>0</v>
      </c>
      <c r="U33" s="568">
        <f>'3. BL Demand'!U33+'6. Preferred (Scenario Yr)'!T69</f>
        <v>0</v>
      </c>
      <c r="V33" s="568">
        <f>'3. BL Demand'!V33+'6. Preferred (Scenario Yr)'!U69</f>
        <v>0</v>
      </c>
      <c r="W33" s="568">
        <f>'3. BL Demand'!W33+'6. Preferred (Scenario Yr)'!V69</f>
        <v>0</v>
      </c>
      <c r="X33" s="568">
        <f>'3. BL Demand'!X33+'6. Preferred (Scenario Yr)'!W69</f>
        <v>0</v>
      </c>
      <c r="Y33" s="568">
        <f>'3. BL Demand'!Y33+'6. Preferred (Scenario Yr)'!X69</f>
        <v>0</v>
      </c>
      <c r="Z33" s="568">
        <f>'3. BL Demand'!Z33+'6. Preferred (Scenario Yr)'!Y69</f>
        <v>0</v>
      </c>
      <c r="AA33" s="568">
        <f>'3. BL Demand'!AA33+'6. Preferred (Scenario Yr)'!Z69</f>
        <v>0</v>
      </c>
      <c r="AB33" s="568">
        <f>'3. BL Demand'!AB33+'6. Preferred (Scenario Yr)'!AA69</f>
        <v>0</v>
      </c>
      <c r="AC33" s="568">
        <f>'3. BL Demand'!AC33+'6. Preferred (Scenario Yr)'!AB69</f>
        <v>0</v>
      </c>
      <c r="AD33" s="568">
        <f>'3. BL Demand'!AD33+'6. Preferred (Scenario Yr)'!AC69</f>
        <v>0</v>
      </c>
      <c r="AE33" s="568">
        <f>'3. BL Demand'!AE33+'6. Preferred (Scenario Yr)'!AD69</f>
        <v>0</v>
      </c>
      <c r="AF33" s="568">
        <f>'3. BL Demand'!AF33+'6. Preferred (Scenario Yr)'!AE69</f>
        <v>0</v>
      </c>
      <c r="AG33" s="568">
        <f>'3. BL Demand'!AG33+'6. Preferred (Scenario Yr)'!AF69</f>
        <v>0</v>
      </c>
      <c r="AH33" s="568">
        <f>'3. BL Demand'!AH33+'6. Preferred (Scenario Yr)'!AG69</f>
        <v>0</v>
      </c>
      <c r="AI33" s="568">
        <f>'3. BL Demand'!AI33+'6. Preferred (Scenario Yr)'!AH69</f>
        <v>0</v>
      </c>
      <c r="AJ33" s="568">
        <f>'3. BL Demand'!AJ33+'6. Preferred (Scenario Yr)'!AI69</f>
        <v>0</v>
      </c>
    </row>
    <row r="34" spans="1:36">
      <c r="A34" s="346"/>
      <c r="B34" s="695"/>
      <c r="C34" s="617" t="s">
        <v>723</v>
      </c>
      <c r="D34" s="864" t="s">
        <v>280</v>
      </c>
      <c r="E34" s="829" t="s">
        <v>675</v>
      </c>
      <c r="F34" s="853" t="s">
        <v>93</v>
      </c>
      <c r="G34" s="853">
        <v>2</v>
      </c>
      <c r="H34" s="606">
        <f>'3. BL Demand'!H34+'6. Preferred (Scenario Yr)'!G72</f>
        <v>0</v>
      </c>
      <c r="I34" s="421">
        <f>'3. BL Demand'!I34+'6. Preferred (Scenario Yr)'!H72</f>
        <v>0</v>
      </c>
      <c r="J34" s="421">
        <f>'3. BL Demand'!J34+'6. Preferred (Scenario Yr)'!I72</f>
        <v>0</v>
      </c>
      <c r="K34" s="421">
        <f>'3. BL Demand'!K34+'6. Preferred (Scenario Yr)'!J72</f>
        <v>0</v>
      </c>
      <c r="L34" s="568">
        <f>'3. BL Demand'!L34+'6. Preferred (Scenario Yr)'!K72</f>
        <v>0</v>
      </c>
      <c r="M34" s="568">
        <f>'3. BL Demand'!M34+'6. Preferred (Scenario Yr)'!L72</f>
        <v>0</v>
      </c>
      <c r="N34" s="568">
        <f>'3. BL Demand'!N34+'6. Preferred (Scenario Yr)'!M72</f>
        <v>0</v>
      </c>
      <c r="O34" s="568">
        <f>'3. BL Demand'!O34+'6. Preferred (Scenario Yr)'!N72</f>
        <v>0</v>
      </c>
      <c r="P34" s="568">
        <f>'3. BL Demand'!P34+'6. Preferred (Scenario Yr)'!O72</f>
        <v>0</v>
      </c>
      <c r="Q34" s="568">
        <f>'3. BL Demand'!Q34+'6. Preferred (Scenario Yr)'!P72</f>
        <v>0</v>
      </c>
      <c r="R34" s="568">
        <f>'3. BL Demand'!R34+'6. Preferred (Scenario Yr)'!Q72</f>
        <v>0</v>
      </c>
      <c r="S34" s="568">
        <f>'3. BL Demand'!S34+'6. Preferred (Scenario Yr)'!R72</f>
        <v>0</v>
      </c>
      <c r="T34" s="568">
        <f>'3. BL Demand'!T34+'6. Preferred (Scenario Yr)'!S72</f>
        <v>0</v>
      </c>
      <c r="U34" s="568">
        <f>'3. BL Demand'!U34+'6. Preferred (Scenario Yr)'!T72</f>
        <v>0</v>
      </c>
      <c r="V34" s="568">
        <f>'3. BL Demand'!V34+'6. Preferred (Scenario Yr)'!U72</f>
        <v>0</v>
      </c>
      <c r="W34" s="568">
        <f>'3. BL Demand'!W34+'6. Preferred (Scenario Yr)'!V72</f>
        <v>0</v>
      </c>
      <c r="X34" s="568">
        <f>'3. BL Demand'!X34+'6. Preferred (Scenario Yr)'!W72</f>
        <v>0</v>
      </c>
      <c r="Y34" s="568">
        <f>'3. BL Demand'!Y34+'6. Preferred (Scenario Yr)'!X72</f>
        <v>0</v>
      </c>
      <c r="Z34" s="568">
        <f>'3. BL Demand'!Z34+'6. Preferred (Scenario Yr)'!Y72</f>
        <v>0</v>
      </c>
      <c r="AA34" s="568">
        <f>'3. BL Demand'!AA34+'6. Preferred (Scenario Yr)'!Z72</f>
        <v>0</v>
      </c>
      <c r="AB34" s="568">
        <f>'3. BL Demand'!AB34+'6. Preferred (Scenario Yr)'!AA72</f>
        <v>0</v>
      </c>
      <c r="AC34" s="568">
        <f>'3. BL Demand'!AC34+'6. Preferred (Scenario Yr)'!AB72</f>
        <v>0</v>
      </c>
      <c r="AD34" s="568">
        <f>'3. BL Demand'!AD34+'6. Preferred (Scenario Yr)'!AC72</f>
        <v>0</v>
      </c>
      <c r="AE34" s="568">
        <f>'3. BL Demand'!AE34+'6. Preferred (Scenario Yr)'!AD72</f>
        <v>0</v>
      </c>
      <c r="AF34" s="568">
        <f>'3. BL Demand'!AF34+'6. Preferred (Scenario Yr)'!AE72</f>
        <v>0</v>
      </c>
      <c r="AG34" s="568">
        <f>'3. BL Demand'!AG34+'6. Preferred (Scenario Yr)'!AF72</f>
        <v>0</v>
      </c>
      <c r="AH34" s="568">
        <f>'3. BL Demand'!AH34+'6. Preferred (Scenario Yr)'!AG72</f>
        <v>0</v>
      </c>
      <c r="AI34" s="568">
        <f>'3. BL Demand'!AI34+'6. Preferred (Scenario Yr)'!AH72</f>
        <v>0</v>
      </c>
      <c r="AJ34" s="568">
        <f>'3. BL Demand'!AJ34+'6. Preferred (Scenario Yr)'!AI72</f>
        <v>0</v>
      </c>
    </row>
    <row r="35" spans="1:36">
      <c r="A35" s="346"/>
      <c r="B35" s="695"/>
      <c r="C35" s="617" t="s">
        <v>724</v>
      </c>
      <c r="D35" s="664" t="s">
        <v>282</v>
      </c>
      <c r="E35" s="829" t="s">
        <v>675</v>
      </c>
      <c r="F35" s="853" t="s">
        <v>93</v>
      </c>
      <c r="G35" s="853">
        <v>2</v>
      </c>
      <c r="H35" s="606">
        <f>'3. BL Demand'!H35+'6. Preferred (Scenario Yr)'!G31</f>
        <v>5.5200520833333328E-4</v>
      </c>
      <c r="I35" s="421">
        <f>'3. BL Demand'!I35+'6. Preferred (Scenario Yr)'!H31</f>
        <v>5.5200520833333328E-4</v>
      </c>
      <c r="J35" s="421">
        <f>'3. BL Demand'!J35+'6. Preferred (Scenario Yr)'!I31</f>
        <v>1.6560156249999999E-3</v>
      </c>
      <c r="K35" s="421">
        <f>'3. BL Demand'!K35+'6. Preferred (Scenario Yr)'!J31</f>
        <v>2.7600260416666667E-3</v>
      </c>
      <c r="L35" s="568">
        <f>'3. BL Demand'!L35+'6. Preferred (Scenario Yr)'!K31</f>
        <v>3.864036458333333E-3</v>
      </c>
      <c r="M35" s="568">
        <f>'3. BL Demand'!M35+'6. Preferred (Scenario Yr)'!L31</f>
        <v>4.6920442708333326E-3</v>
      </c>
      <c r="N35" s="568">
        <f>'3. BL Demand'!N35+'6. Preferred (Scenario Yr)'!M31</f>
        <v>4.6920442708333326E-3</v>
      </c>
      <c r="O35" s="568">
        <f>'3. BL Demand'!O35+'6. Preferred (Scenario Yr)'!N31</f>
        <v>4.6920442708333326E-3</v>
      </c>
      <c r="P35" s="568">
        <f>'3. BL Demand'!P35+'6. Preferred (Scenario Yr)'!O31</f>
        <v>4.6920442708333326E-3</v>
      </c>
      <c r="Q35" s="568">
        <f>'3. BL Demand'!Q35+'6. Preferred (Scenario Yr)'!P31</f>
        <v>4.6920442708333326E-3</v>
      </c>
      <c r="R35" s="568">
        <f>'3. BL Demand'!R35+'6. Preferred (Scenario Yr)'!Q31</f>
        <v>4.6920442708333326E-3</v>
      </c>
      <c r="S35" s="568">
        <f>'3. BL Demand'!S35+'6. Preferred (Scenario Yr)'!R31</f>
        <v>4.6920442708333326E-3</v>
      </c>
      <c r="T35" s="568">
        <f>'3. BL Demand'!T35+'6. Preferred (Scenario Yr)'!S31</f>
        <v>4.6920442708333326E-3</v>
      </c>
      <c r="U35" s="568">
        <f>'3. BL Demand'!U35+'6. Preferred (Scenario Yr)'!T31</f>
        <v>4.6920442708333326E-3</v>
      </c>
      <c r="V35" s="568">
        <f>'3. BL Demand'!V35+'6. Preferred (Scenario Yr)'!U31</f>
        <v>4.6920442708333326E-3</v>
      </c>
      <c r="W35" s="568">
        <f>'3. BL Demand'!W35+'6. Preferred (Scenario Yr)'!V31</f>
        <v>4.6920442708333326E-3</v>
      </c>
      <c r="X35" s="568">
        <f>'3. BL Demand'!X35+'6. Preferred (Scenario Yr)'!W31</f>
        <v>4.6920442708333326E-3</v>
      </c>
      <c r="Y35" s="568">
        <f>'3. BL Demand'!Y35+'6. Preferred (Scenario Yr)'!X31</f>
        <v>4.6920442708333326E-3</v>
      </c>
      <c r="Z35" s="568">
        <f>'3. BL Demand'!Z35+'6. Preferred (Scenario Yr)'!Y31</f>
        <v>4.6920442708333326E-3</v>
      </c>
      <c r="AA35" s="568">
        <f>'3. BL Demand'!AA35+'6. Preferred (Scenario Yr)'!Z31</f>
        <v>4.6920442708333326E-3</v>
      </c>
      <c r="AB35" s="568">
        <f>'3. BL Demand'!AB35+'6. Preferred (Scenario Yr)'!AA31</f>
        <v>4.6920442708333326E-3</v>
      </c>
      <c r="AC35" s="568">
        <f>'3. BL Demand'!AC35+'6. Preferred (Scenario Yr)'!AB31</f>
        <v>4.6920442708333326E-3</v>
      </c>
      <c r="AD35" s="568">
        <f>'3. BL Demand'!AD35+'6. Preferred (Scenario Yr)'!AC31</f>
        <v>4.6920442708333326E-3</v>
      </c>
      <c r="AE35" s="568">
        <f>'3. BL Demand'!AE35+'6. Preferred (Scenario Yr)'!AD31</f>
        <v>4.6920442708333326E-3</v>
      </c>
      <c r="AF35" s="568">
        <f>'3. BL Demand'!AF35+'6. Preferred (Scenario Yr)'!AE31</f>
        <v>4.6920442708333326E-3</v>
      </c>
      <c r="AG35" s="568">
        <f>'3. BL Demand'!AG35+'6. Preferred (Scenario Yr)'!AF31</f>
        <v>4.6920442708333326E-3</v>
      </c>
      <c r="AH35" s="568">
        <f>'3. BL Demand'!AH35+'6. Preferred (Scenario Yr)'!AG31</f>
        <v>4.6920442708333326E-3</v>
      </c>
      <c r="AI35" s="568">
        <f>'3. BL Demand'!AI35+'6. Preferred (Scenario Yr)'!AH31</f>
        <v>4.6920442708333326E-3</v>
      </c>
      <c r="AJ35" s="568">
        <f>'3. BL Demand'!AJ35+'6. Preferred (Scenario Yr)'!AI31</f>
        <v>4.6920442708333326E-3</v>
      </c>
    </row>
    <row r="36" spans="1:36">
      <c r="A36" s="346"/>
      <c r="B36" s="695"/>
      <c r="C36" s="617" t="s">
        <v>107</v>
      </c>
      <c r="D36" s="664" t="s">
        <v>283</v>
      </c>
      <c r="E36" s="865" t="s">
        <v>725</v>
      </c>
      <c r="F36" s="605" t="s">
        <v>93</v>
      </c>
      <c r="G36" s="605">
        <v>2</v>
      </c>
      <c r="H36" s="606">
        <f>SUM(H30:H35)</f>
        <v>5.5200520833333328E-4</v>
      </c>
      <c r="I36" s="421">
        <f t="shared" ref="I36:AJ36" si="4">SUM(I30:I35)</f>
        <v>5.5200520833333328E-4</v>
      </c>
      <c r="J36" s="421">
        <f t="shared" si="4"/>
        <v>1.6560156249999999E-3</v>
      </c>
      <c r="K36" s="421">
        <f t="shared" si="4"/>
        <v>2.7600260416666667E-3</v>
      </c>
      <c r="L36" s="568">
        <f t="shared" si="4"/>
        <v>3.864036458333333E-3</v>
      </c>
      <c r="M36" s="568">
        <f t="shared" si="4"/>
        <v>4.6920442708333326E-3</v>
      </c>
      <c r="N36" s="568">
        <f t="shared" si="4"/>
        <v>4.6920442708333326E-3</v>
      </c>
      <c r="O36" s="568">
        <f t="shared" si="4"/>
        <v>4.6920442708333326E-3</v>
      </c>
      <c r="P36" s="568">
        <f t="shared" si="4"/>
        <v>4.6920442708333326E-3</v>
      </c>
      <c r="Q36" s="568">
        <f t="shared" si="4"/>
        <v>4.6920442708333326E-3</v>
      </c>
      <c r="R36" s="568">
        <f t="shared" si="4"/>
        <v>4.6920442708333326E-3</v>
      </c>
      <c r="S36" s="568">
        <f t="shared" si="4"/>
        <v>4.6920442708333326E-3</v>
      </c>
      <c r="T36" s="568">
        <f t="shared" si="4"/>
        <v>4.6920442708333326E-3</v>
      </c>
      <c r="U36" s="568">
        <f t="shared" si="4"/>
        <v>4.6920442708333326E-3</v>
      </c>
      <c r="V36" s="568">
        <f t="shared" si="4"/>
        <v>4.6920442708333326E-3</v>
      </c>
      <c r="W36" s="568">
        <f t="shared" si="4"/>
        <v>4.6920442708333326E-3</v>
      </c>
      <c r="X36" s="568">
        <f t="shared" si="4"/>
        <v>4.6920442708333326E-3</v>
      </c>
      <c r="Y36" s="568">
        <f t="shared" si="4"/>
        <v>4.6920442708333326E-3</v>
      </c>
      <c r="Z36" s="568">
        <f t="shared" si="4"/>
        <v>4.6920442708333326E-3</v>
      </c>
      <c r="AA36" s="568">
        <f t="shared" si="4"/>
        <v>4.6920442708333326E-3</v>
      </c>
      <c r="AB36" s="568">
        <f t="shared" si="4"/>
        <v>4.6920442708333326E-3</v>
      </c>
      <c r="AC36" s="568">
        <f t="shared" si="4"/>
        <v>4.6920442708333326E-3</v>
      </c>
      <c r="AD36" s="568">
        <f t="shared" si="4"/>
        <v>4.6920442708333326E-3</v>
      </c>
      <c r="AE36" s="568">
        <f t="shared" si="4"/>
        <v>4.6920442708333326E-3</v>
      </c>
      <c r="AF36" s="568">
        <f t="shared" si="4"/>
        <v>4.6920442708333326E-3</v>
      </c>
      <c r="AG36" s="568">
        <f t="shared" si="4"/>
        <v>4.6920442708333326E-3</v>
      </c>
      <c r="AH36" s="568">
        <f t="shared" si="4"/>
        <v>4.6920442708333326E-3</v>
      </c>
      <c r="AI36" s="568">
        <f t="shared" si="4"/>
        <v>4.6920442708333326E-3</v>
      </c>
      <c r="AJ36" s="568">
        <f t="shared" si="4"/>
        <v>4.6920442708333326E-3</v>
      </c>
    </row>
    <row r="37" spans="1:36" ht="15.75" thickBot="1">
      <c r="A37" s="346"/>
      <c r="B37" s="698"/>
      <c r="C37" s="866" t="s">
        <v>726</v>
      </c>
      <c r="D37" s="867" t="s">
        <v>283</v>
      </c>
      <c r="E37" s="868" t="s">
        <v>727</v>
      </c>
      <c r="F37" s="869" t="s">
        <v>287</v>
      </c>
      <c r="G37" s="869">
        <v>2</v>
      </c>
      <c r="H37" s="870" t="e">
        <f>(H36*1000000)/(H51*1000)</f>
        <v>#DIV/0!</v>
      </c>
      <c r="I37" s="439" t="e">
        <f t="shared" ref="I37:AJ37" si="5">(I36*1000000)/(I51*1000)</f>
        <v>#DIV/0!</v>
      </c>
      <c r="J37" s="439" t="e">
        <f t="shared" si="5"/>
        <v>#DIV/0!</v>
      </c>
      <c r="K37" s="439">
        <f t="shared" si="5"/>
        <v>0.3450032552083333</v>
      </c>
      <c r="L37" s="871">
        <f t="shared" si="5"/>
        <v>0.48300455729166664</v>
      </c>
      <c r="M37" s="871">
        <f t="shared" si="5"/>
        <v>0.78200737847222201</v>
      </c>
      <c r="N37" s="871">
        <f t="shared" si="5"/>
        <v>0.78200737847222201</v>
      </c>
      <c r="O37" s="871">
        <f t="shared" si="5"/>
        <v>0.78200737847222201</v>
      </c>
      <c r="P37" s="871">
        <f t="shared" si="5"/>
        <v>0.78200737847222201</v>
      </c>
      <c r="Q37" s="871">
        <f t="shared" si="5"/>
        <v>0.78200737847222201</v>
      </c>
      <c r="R37" s="871">
        <f t="shared" si="5"/>
        <v>0.78200737847222201</v>
      </c>
      <c r="S37" s="871">
        <f t="shared" si="5"/>
        <v>0.78200737847222201</v>
      </c>
      <c r="T37" s="871">
        <f t="shared" si="5"/>
        <v>0.78200737847222201</v>
      </c>
      <c r="U37" s="871">
        <f t="shared" si="5"/>
        <v>0.78200737847222201</v>
      </c>
      <c r="V37" s="871">
        <f t="shared" si="5"/>
        <v>0.78200737847222201</v>
      </c>
      <c r="W37" s="871">
        <f t="shared" si="5"/>
        <v>0.78200737847222201</v>
      </c>
      <c r="X37" s="871">
        <f t="shared" si="5"/>
        <v>0.78200737847222201</v>
      </c>
      <c r="Y37" s="871">
        <f t="shared" si="5"/>
        <v>0.78200737847222201</v>
      </c>
      <c r="Z37" s="871">
        <f t="shared" si="5"/>
        <v>0.78200737847222201</v>
      </c>
      <c r="AA37" s="871">
        <f t="shared" si="5"/>
        <v>0.78200737847222201</v>
      </c>
      <c r="AB37" s="871">
        <f t="shared" si="5"/>
        <v>0.78200737847222201</v>
      </c>
      <c r="AC37" s="871">
        <f t="shared" si="5"/>
        <v>0.78200737847222201</v>
      </c>
      <c r="AD37" s="871">
        <f t="shared" si="5"/>
        <v>0.78200737847222201</v>
      </c>
      <c r="AE37" s="871">
        <f t="shared" si="5"/>
        <v>0.78200737847222201</v>
      </c>
      <c r="AF37" s="871">
        <f t="shared" si="5"/>
        <v>0.78200737847222201</v>
      </c>
      <c r="AG37" s="871">
        <f t="shared" si="5"/>
        <v>0.78200737847222201</v>
      </c>
      <c r="AH37" s="871">
        <f t="shared" si="5"/>
        <v>0.78200737847222201</v>
      </c>
      <c r="AI37" s="871">
        <f t="shared" si="5"/>
        <v>0.78200737847222201</v>
      </c>
      <c r="AJ37" s="730">
        <f t="shared" si="5"/>
        <v>0.78200737847222201</v>
      </c>
    </row>
    <row r="38" spans="1:36">
      <c r="A38" s="347"/>
      <c r="B38" s="486" t="s">
        <v>288</v>
      </c>
      <c r="C38" s="607" t="s">
        <v>728</v>
      </c>
      <c r="D38" s="713" t="s">
        <v>729</v>
      </c>
      <c r="E38" s="708" t="s">
        <v>291</v>
      </c>
      <c r="F38" s="714" t="s">
        <v>292</v>
      </c>
      <c r="G38" s="722">
        <v>2</v>
      </c>
      <c r="H38" s="710"/>
      <c r="I38" s="421"/>
      <c r="J38" s="421"/>
      <c r="K38" s="421"/>
      <c r="L38" s="711">
        <v>1</v>
      </c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694"/>
    </row>
    <row r="39" spans="1:36">
      <c r="A39" s="347"/>
      <c r="B39" s="712"/>
      <c r="C39" s="607" t="s">
        <v>730</v>
      </c>
      <c r="D39" s="713" t="s">
        <v>731</v>
      </c>
      <c r="E39" s="708" t="s">
        <v>291</v>
      </c>
      <c r="F39" s="714" t="s">
        <v>292</v>
      </c>
      <c r="G39" s="714">
        <v>2</v>
      </c>
      <c r="H39" s="606"/>
      <c r="I39" s="369"/>
      <c r="J39" s="369"/>
      <c r="K39" s="369"/>
      <c r="L39" s="564">
        <v>1</v>
      </c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618"/>
    </row>
    <row r="40" spans="1:36">
      <c r="A40" s="197"/>
      <c r="B40" s="712"/>
      <c r="C40" s="607" t="s">
        <v>732</v>
      </c>
      <c r="D40" s="713" t="s">
        <v>296</v>
      </c>
      <c r="E40" s="708" t="s">
        <v>297</v>
      </c>
      <c r="F40" s="714" t="s">
        <v>292</v>
      </c>
      <c r="G40" s="714">
        <v>2</v>
      </c>
      <c r="H40" s="606"/>
      <c r="I40" s="369"/>
      <c r="J40" s="369"/>
      <c r="K40" s="369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618"/>
    </row>
    <row r="41" spans="1:36" ht="38.25">
      <c r="A41" s="348"/>
      <c r="B41" s="712"/>
      <c r="C41" s="872" t="s">
        <v>733</v>
      </c>
      <c r="D41" s="873" t="s">
        <v>734</v>
      </c>
      <c r="E41" s="717" t="s">
        <v>735</v>
      </c>
      <c r="F41" s="874" t="s">
        <v>292</v>
      </c>
      <c r="G41" s="875">
        <v>2</v>
      </c>
      <c r="H41" s="597">
        <f>'3. BL Demand'!H41</f>
        <v>0</v>
      </c>
      <c r="I41" s="719">
        <f>H41+SUM(I42:I47)</f>
        <v>0</v>
      </c>
      <c r="J41" s="719">
        <f>I41+SUM(J42:J47)</f>
        <v>0</v>
      </c>
      <c r="K41" s="719">
        <f>J41+SUM(K42:K47)</f>
        <v>5</v>
      </c>
      <c r="L41" s="720">
        <f>K41+SUM(L42:L47)</f>
        <v>6</v>
      </c>
      <c r="M41" s="720">
        <f t="shared" ref="M41:AJ41" si="6">L41+SUM(M42:M47)</f>
        <v>6</v>
      </c>
      <c r="N41" s="720">
        <f t="shared" si="6"/>
        <v>6</v>
      </c>
      <c r="O41" s="720">
        <f t="shared" si="6"/>
        <v>6</v>
      </c>
      <c r="P41" s="720">
        <f t="shared" si="6"/>
        <v>6</v>
      </c>
      <c r="Q41" s="720">
        <f t="shared" si="6"/>
        <v>6</v>
      </c>
      <c r="R41" s="720">
        <f t="shared" si="6"/>
        <v>6</v>
      </c>
      <c r="S41" s="720">
        <f t="shared" si="6"/>
        <v>6</v>
      </c>
      <c r="T41" s="720">
        <f t="shared" si="6"/>
        <v>6</v>
      </c>
      <c r="U41" s="720">
        <f t="shared" si="6"/>
        <v>6</v>
      </c>
      <c r="V41" s="720">
        <f t="shared" si="6"/>
        <v>6</v>
      </c>
      <c r="W41" s="720">
        <f t="shared" si="6"/>
        <v>6</v>
      </c>
      <c r="X41" s="720">
        <f t="shared" si="6"/>
        <v>6</v>
      </c>
      <c r="Y41" s="720">
        <f t="shared" si="6"/>
        <v>6</v>
      </c>
      <c r="Z41" s="720">
        <f t="shared" si="6"/>
        <v>6</v>
      </c>
      <c r="AA41" s="720">
        <f t="shared" si="6"/>
        <v>6</v>
      </c>
      <c r="AB41" s="720">
        <f t="shared" si="6"/>
        <v>6</v>
      </c>
      <c r="AC41" s="720">
        <f t="shared" si="6"/>
        <v>6</v>
      </c>
      <c r="AD41" s="720">
        <f t="shared" si="6"/>
        <v>6</v>
      </c>
      <c r="AE41" s="720">
        <f t="shared" si="6"/>
        <v>6</v>
      </c>
      <c r="AF41" s="720">
        <f t="shared" si="6"/>
        <v>6</v>
      </c>
      <c r="AG41" s="720">
        <f t="shared" si="6"/>
        <v>6</v>
      </c>
      <c r="AH41" s="720">
        <f t="shared" si="6"/>
        <v>6</v>
      </c>
      <c r="AI41" s="720">
        <f t="shared" si="6"/>
        <v>6</v>
      </c>
      <c r="AJ41" s="720">
        <f t="shared" si="6"/>
        <v>6</v>
      </c>
    </row>
    <row r="42" spans="1:36">
      <c r="A42" s="199"/>
      <c r="B42" s="712"/>
      <c r="C42" s="607" t="s">
        <v>736</v>
      </c>
      <c r="D42" s="721" t="s">
        <v>737</v>
      </c>
      <c r="E42" s="708" t="s">
        <v>303</v>
      </c>
      <c r="F42" s="714" t="s">
        <v>292</v>
      </c>
      <c r="G42" s="876">
        <v>2</v>
      </c>
      <c r="H42" s="661"/>
      <c r="I42" s="421"/>
      <c r="J42" s="421"/>
      <c r="K42" s="719">
        <v>1</v>
      </c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618"/>
    </row>
    <row r="43" spans="1:36">
      <c r="A43" s="199"/>
      <c r="B43" s="712"/>
      <c r="C43" s="607" t="s">
        <v>738</v>
      </c>
      <c r="D43" s="723" t="s">
        <v>305</v>
      </c>
      <c r="E43" s="708" t="s">
        <v>306</v>
      </c>
      <c r="F43" s="714" t="s">
        <v>292</v>
      </c>
      <c r="G43" s="876">
        <v>2</v>
      </c>
      <c r="H43" s="661"/>
      <c r="I43" s="421"/>
      <c r="J43" s="421"/>
      <c r="K43" s="719">
        <v>1</v>
      </c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618"/>
    </row>
    <row r="44" spans="1:36">
      <c r="A44" s="199"/>
      <c r="B44" s="712"/>
      <c r="C44" s="607" t="s">
        <v>739</v>
      </c>
      <c r="D44" s="713" t="s">
        <v>308</v>
      </c>
      <c r="E44" s="708" t="s">
        <v>309</v>
      </c>
      <c r="F44" s="714" t="s">
        <v>292</v>
      </c>
      <c r="G44" s="876">
        <v>2</v>
      </c>
      <c r="H44" s="661"/>
      <c r="I44" s="421"/>
      <c r="J44" s="421"/>
      <c r="K44" s="719"/>
      <c r="L44" s="564">
        <v>1</v>
      </c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618"/>
    </row>
    <row r="45" spans="1:36">
      <c r="A45" s="199"/>
      <c r="B45" s="712"/>
      <c r="C45" s="607" t="s">
        <v>740</v>
      </c>
      <c r="D45" s="713" t="s">
        <v>311</v>
      </c>
      <c r="E45" s="708" t="s">
        <v>312</v>
      </c>
      <c r="F45" s="714" t="s">
        <v>292</v>
      </c>
      <c r="G45" s="876">
        <v>2</v>
      </c>
      <c r="H45" s="661"/>
      <c r="I45" s="421"/>
      <c r="J45" s="421"/>
      <c r="K45" s="719">
        <v>1</v>
      </c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  <c r="AH45" s="564"/>
      <c r="AI45" s="564"/>
      <c r="AJ45" s="618"/>
    </row>
    <row r="46" spans="1:36">
      <c r="A46" s="199"/>
      <c r="B46" s="712"/>
      <c r="C46" s="607" t="s">
        <v>741</v>
      </c>
      <c r="D46" s="713" t="s">
        <v>742</v>
      </c>
      <c r="E46" s="708" t="s">
        <v>315</v>
      </c>
      <c r="F46" s="714" t="s">
        <v>292</v>
      </c>
      <c r="G46" s="876">
        <v>2</v>
      </c>
      <c r="H46" s="661"/>
      <c r="I46" s="421"/>
      <c r="J46" s="421"/>
      <c r="K46" s="719">
        <v>1</v>
      </c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564"/>
      <c r="AD46" s="564"/>
      <c r="AE46" s="564"/>
      <c r="AF46" s="564"/>
      <c r="AG46" s="564"/>
      <c r="AH46" s="564"/>
      <c r="AI46" s="564"/>
      <c r="AJ46" s="618"/>
    </row>
    <row r="47" spans="1:36">
      <c r="A47" s="199"/>
      <c r="B47" s="712"/>
      <c r="C47" s="607" t="s">
        <v>743</v>
      </c>
      <c r="D47" s="713" t="s">
        <v>317</v>
      </c>
      <c r="E47" s="708" t="s">
        <v>318</v>
      </c>
      <c r="F47" s="714" t="s">
        <v>292</v>
      </c>
      <c r="G47" s="876">
        <v>2</v>
      </c>
      <c r="H47" s="661"/>
      <c r="I47" s="421"/>
      <c r="J47" s="421"/>
      <c r="K47" s="719">
        <v>1</v>
      </c>
      <c r="L47" s="564"/>
      <c r="M47" s="564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564"/>
      <c r="AA47" s="564"/>
      <c r="AB47" s="564"/>
      <c r="AC47" s="564"/>
      <c r="AD47" s="564"/>
      <c r="AE47" s="564"/>
      <c r="AF47" s="564"/>
      <c r="AG47" s="564"/>
      <c r="AH47" s="564"/>
      <c r="AI47" s="564"/>
      <c r="AJ47" s="618"/>
    </row>
    <row r="48" spans="1:36">
      <c r="A48" s="199"/>
      <c r="B48" s="712"/>
      <c r="C48" s="607" t="s">
        <v>744</v>
      </c>
      <c r="D48" s="713" t="s">
        <v>320</v>
      </c>
      <c r="E48" s="708" t="s">
        <v>297</v>
      </c>
      <c r="F48" s="714" t="s">
        <v>292</v>
      </c>
      <c r="G48" s="876">
        <v>2</v>
      </c>
      <c r="H48" s="606"/>
      <c r="I48" s="421"/>
      <c r="J48" s="421"/>
      <c r="K48" s="719">
        <v>1</v>
      </c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618"/>
    </row>
    <row r="49" spans="1:36">
      <c r="A49" s="199"/>
      <c r="B49" s="712"/>
      <c r="C49" s="607" t="s">
        <v>745</v>
      </c>
      <c r="D49" s="713" t="s">
        <v>322</v>
      </c>
      <c r="E49" s="708" t="s">
        <v>323</v>
      </c>
      <c r="F49" s="714" t="s">
        <v>292</v>
      </c>
      <c r="G49" s="876">
        <v>2</v>
      </c>
      <c r="H49" s="606"/>
      <c r="I49" s="421"/>
      <c r="J49" s="421"/>
      <c r="K49" s="719">
        <v>1</v>
      </c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618"/>
    </row>
    <row r="50" spans="1:36">
      <c r="A50" s="199"/>
      <c r="B50" s="712"/>
      <c r="C50" s="607" t="s">
        <v>746</v>
      </c>
      <c r="D50" s="713" t="s">
        <v>325</v>
      </c>
      <c r="E50" s="708" t="s">
        <v>297</v>
      </c>
      <c r="F50" s="714" t="s">
        <v>292</v>
      </c>
      <c r="G50" s="876">
        <v>2</v>
      </c>
      <c r="H50" s="606"/>
      <c r="I50" s="421"/>
      <c r="J50" s="421"/>
      <c r="K50" s="719">
        <v>1</v>
      </c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564"/>
      <c r="AA50" s="564"/>
      <c r="AB50" s="564"/>
      <c r="AC50" s="564"/>
      <c r="AD50" s="564"/>
      <c r="AE50" s="564"/>
      <c r="AF50" s="564"/>
      <c r="AG50" s="564"/>
      <c r="AH50" s="564"/>
      <c r="AI50" s="564"/>
      <c r="AJ50" s="618"/>
    </row>
    <row r="51" spans="1:36" ht="15.75" thickBot="1">
      <c r="A51" s="199"/>
      <c r="B51" s="724"/>
      <c r="C51" s="733" t="s">
        <v>747</v>
      </c>
      <c r="D51" s="734" t="s">
        <v>327</v>
      </c>
      <c r="E51" s="727" t="s">
        <v>748</v>
      </c>
      <c r="F51" s="736" t="s">
        <v>292</v>
      </c>
      <c r="G51" s="736">
        <v>2</v>
      </c>
      <c r="H51" s="661">
        <f>H38+H39+H40+H41+H48+H49+H50</f>
        <v>0</v>
      </c>
      <c r="I51" s="421">
        <f t="shared" ref="I51:AJ51" si="7">I38+I39+I40+I41+I48+I49+I50</f>
        <v>0</v>
      </c>
      <c r="J51" s="421">
        <f t="shared" si="7"/>
        <v>0</v>
      </c>
      <c r="K51" s="421">
        <f t="shared" si="7"/>
        <v>8</v>
      </c>
      <c r="L51" s="720">
        <f t="shared" si="7"/>
        <v>8</v>
      </c>
      <c r="M51" s="720">
        <f t="shared" si="7"/>
        <v>6</v>
      </c>
      <c r="N51" s="720">
        <f t="shared" si="7"/>
        <v>6</v>
      </c>
      <c r="O51" s="720">
        <f t="shared" si="7"/>
        <v>6</v>
      </c>
      <c r="P51" s="720">
        <f t="shared" si="7"/>
        <v>6</v>
      </c>
      <c r="Q51" s="720">
        <f t="shared" si="7"/>
        <v>6</v>
      </c>
      <c r="R51" s="720">
        <f t="shared" si="7"/>
        <v>6</v>
      </c>
      <c r="S51" s="720">
        <f t="shared" si="7"/>
        <v>6</v>
      </c>
      <c r="T51" s="720">
        <f t="shared" si="7"/>
        <v>6</v>
      </c>
      <c r="U51" s="720">
        <f t="shared" si="7"/>
        <v>6</v>
      </c>
      <c r="V51" s="720">
        <f t="shared" si="7"/>
        <v>6</v>
      </c>
      <c r="W51" s="720">
        <f t="shared" si="7"/>
        <v>6</v>
      </c>
      <c r="X51" s="720">
        <f t="shared" si="7"/>
        <v>6</v>
      </c>
      <c r="Y51" s="720">
        <f t="shared" si="7"/>
        <v>6</v>
      </c>
      <c r="Z51" s="720">
        <f t="shared" si="7"/>
        <v>6</v>
      </c>
      <c r="AA51" s="720">
        <f t="shared" si="7"/>
        <v>6</v>
      </c>
      <c r="AB51" s="720">
        <f t="shared" si="7"/>
        <v>6</v>
      </c>
      <c r="AC51" s="720">
        <f t="shared" si="7"/>
        <v>6</v>
      </c>
      <c r="AD51" s="720">
        <f t="shared" si="7"/>
        <v>6</v>
      </c>
      <c r="AE51" s="720">
        <f t="shared" si="7"/>
        <v>6</v>
      </c>
      <c r="AF51" s="720">
        <f t="shared" si="7"/>
        <v>6</v>
      </c>
      <c r="AG51" s="720">
        <f t="shared" si="7"/>
        <v>6</v>
      </c>
      <c r="AH51" s="720">
        <f t="shared" si="7"/>
        <v>6</v>
      </c>
      <c r="AI51" s="720">
        <f t="shared" si="7"/>
        <v>6</v>
      </c>
      <c r="AJ51" s="720">
        <f t="shared" si="7"/>
        <v>6</v>
      </c>
    </row>
    <row r="52" spans="1:36" ht="15.75" thickBot="1">
      <c r="A52" s="199"/>
      <c r="B52" s="482" t="s">
        <v>329</v>
      </c>
      <c r="C52" s="575" t="s">
        <v>749</v>
      </c>
      <c r="D52" s="731" t="s">
        <v>331</v>
      </c>
      <c r="E52" s="708" t="s">
        <v>323</v>
      </c>
      <c r="F52" s="709" t="s">
        <v>292</v>
      </c>
      <c r="G52" s="709">
        <v>2</v>
      </c>
      <c r="H52" s="710"/>
      <c r="I52" s="370"/>
      <c r="J52" s="370"/>
      <c r="K52" s="370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1"/>
      <c r="AC52" s="711"/>
      <c r="AD52" s="711"/>
      <c r="AE52" s="711"/>
      <c r="AF52" s="711"/>
      <c r="AG52" s="711"/>
      <c r="AH52" s="711"/>
      <c r="AI52" s="711"/>
      <c r="AJ52" s="694"/>
    </row>
    <row r="53" spans="1:36" ht="15.75" thickBot="1">
      <c r="A53" s="199"/>
      <c r="B53" s="712"/>
      <c r="C53" s="607" t="s">
        <v>750</v>
      </c>
      <c r="D53" s="732" t="s">
        <v>333</v>
      </c>
      <c r="E53" s="708" t="s">
        <v>323</v>
      </c>
      <c r="F53" s="714" t="s">
        <v>292</v>
      </c>
      <c r="G53" s="709">
        <v>2</v>
      </c>
      <c r="H53" s="597"/>
      <c r="I53" s="421"/>
      <c r="J53" s="421"/>
      <c r="K53" s="421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5"/>
      <c r="AC53" s="565"/>
      <c r="AD53" s="565"/>
      <c r="AE53" s="565"/>
      <c r="AF53" s="565"/>
      <c r="AG53" s="565"/>
      <c r="AH53" s="565"/>
      <c r="AI53" s="565"/>
      <c r="AJ53" s="618"/>
    </row>
    <row r="54" spans="1:36" ht="15.75" thickBot="1">
      <c r="A54" s="174"/>
      <c r="B54" s="712"/>
      <c r="C54" s="607" t="s">
        <v>751</v>
      </c>
      <c r="D54" s="732" t="s">
        <v>335</v>
      </c>
      <c r="E54" s="708" t="s">
        <v>323</v>
      </c>
      <c r="F54" s="714" t="s">
        <v>292</v>
      </c>
      <c r="G54" s="709">
        <v>2</v>
      </c>
      <c r="H54" s="597"/>
      <c r="I54" s="719"/>
      <c r="J54" s="719"/>
      <c r="K54" s="421">
        <v>100</v>
      </c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</row>
    <row r="55" spans="1:36">
      <c r="A55" s="174"/>
      <c r="B55" s="712"/>
      <c r="C55" s="607" t="s">
        <v>752</v>
      </c>
      <c r="D55" s="713" t="s">
        <v>337</v>
      </c>
      <c r="E55" s="708" t="s">
        <v>323</v>
      </c>
      <c r="F55" s="714" t="s">
        <v>292</v>
      </c>
      <c r="G55" s="709">
        <v>2</v>
      </c>
      <c r="H55" s="661"/>
      <c r="I55" s="421"/>
      <c r="J55" s="421"/>
      <c r="K55" s="719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98"/>
    </row>
    <row r="56" spans="1:36" ht="15.75" thickBot="1">
      <c r="A56" s="174"/>
      <c r="B56" s="724"/>
      <c r="C56" s="725" t="s">
        <v>753</v>
      </c>
      <c r="D56" s="726" t="s">
        <v>339</v>
      </c>
      <c r="E56" s="727" t="s">
        <v>754</v>
      </c>
      <c r="F56" s="877" t="s">
        <v>292</v>
      </c>
      <c r="G56" s="751">
        <v>2</v>
      </c>
      <c r="H56" s="689">
        <f t="shared" ref="H56:AJ56" si="8">H54+H55+H52+H53</f>
        <v>0</v>
      </c>
      <c r="I56" s="752">
        <f t="shared" si="8"/>
        <v>0</v>
      </c>
      <c r="J56" s="752">
        <f t="shared" si="8"/>
        <v>0</v>
      </c>
      <c r="K56" s="752">
        <f t="shared" si="8"/>
        <v>100</v>
      </c>
      <c r="L56" s="729">
        <f t="shared" si="8"/>
        <v>0</v>
      </c>
      <c r="M56" s="729">
        <f t="shared" si="8"/>
        <v>0</v>
      </c>
      <c r="N56" s="729">
        <f t="shared" si="8"/>
        <v>0</v>
      </c>
      <c r="O56" s="729">
        <f t="shared" si="8"/>
        <v>0</v>
      </c>
      <c r="P56" s="729">
        <f t="shared" si="8"/>
        <v>0</v>
      </c>
      <c r="Q56" s="729">
        <f t="shared" si="8"/>
        <v>0</v>
      </c>
      <c r="R56" s="729">
        <f t="shared" si="8"/>
        <v>0</v>
      </c>
      <c r="S56" s="729">
        <f t="shared" si="8"/>
        <v>0</v>
      </c>
      <c r="T56" s="729">
        <f t="shared" si="8"/>
        <v>0</v>
      </c>
      <c r="U56" s="729">
        <f t="shared" si="8"/>
        <v>0</v>
      </c>
      <c r="V56" s="729">
        <f t="shared" si="8"/>
        <v>0</v>
      </c>
      <c r="W56" s="729">
        <f t="shared" si="8"/>
        <v>0</v>
      </c>
      <c r="X56" s="729">
        <f t="shared" si="8"/>
        <v>0</v>
      </c>
      <c r="Y56" s="729">
        <f t="shared" si="8"/>
        <v>0</v>
      </c>
      <c r="Z56" s="729">
        <f t="shared" si="8"/>
        <v>0</v>
      </c>
      <c r="AA56" s="729">
        <f t="shared" si="8"/>
        <v>0</v>
      </c>
      <c r="AB56" s="729">
        <f t="shared" si="8"/>
        <v>0</v>
      </c>
      <c r="AC56" s="729">
        <f t="shared" si="8"/>
        <v>0</v>
      </c>
      <c r="AD56" s="729">
        <f t="shared" si="8"/>
        <v>0</v>
      </c>
      <c r="AE56" s="729">
        <f t="shared" si="8"/>
        <v>0</v>
      </c>
      <c r="AF56" s="729">
        <f t="shared" si="8"/>
        <v>0</v>
      </c>
      <c r="AG56" s="729">
        <f t="shared" si="8"/>
        <v>0</v>
      </c>
      <c r="AH56" s="729">
        <f t="shared" si="8"/>
        <v>0</v>
      </c>
      <c r="AI56" s="729">
        <f t="shared" si="8"/>
        <v>0</v>
      </c>
      <c r="AJ56" s="730">
        <f t="shared" si="8"/>
        <v>0</v>
      </c>
    </row>
    <row r="57" spans="1:36" ht="25.5">
      <c r="A57" s="174"/>
      <c r="B57" s="489" t="s">
        <v>341</v>
      </c>
      <c r="C57" s="878" t="s">
        <v>755</v>
      </c>
      <c r="D57" s="879" t="s">
        <v>343</v>
      </c>
      <c r="E57" s="880" t="s">
        <v>756</v>
      </c>
      <c r="F57" s="754" t="s">
        <v>345</v>
      </c>
      <c r="G57" s="881">
        <v>1</v>
      </c>
      <c r="H57" s="847" t="e">
        <f>H54/H41</f>
        <v>#DIV/0!</v>
      </c>
      <c r="I57" s="882" t="e">
        <f t="shared" ref="I57:AJ57" si="9">I54/I41</f>
        <v>#DIV/0!</v>
      </c>
      <c r="J57" s="882" t="e">
        <f t="shared" si="9"/>
        <v>#DIV/0!</v>
      </c>
      <c r="K57" s="882">
        <f t="shared" si="9"/>
        <v>20</v>
      </c>
      <c r="L57" s="883">
        <f t="shared" si="9"/>
        <v>0</v>
      </c>
      <c r="M57" s="883">
        <f t="shared" si="9"/>
        <v>0</v>
      </c>
      <c r="N57" s="883">
        <f t="shared" si="9"/>
        <v>0</v>
      </c>
      <c r="O57" s="883">
        <f t="shared" si="9"/>
        <v>0</v>
      </c>
      <c r="P57" s="883">
        <f t="shared" si="9"/>
        <v>0</v>
      </c>
      <c r="Q57" s="883">
        <f t="shared" si="9"/>
        <v>0</v>
      </c>
      <c r="R57" s="883">
        <f t="shared" si="9"/>
        <v>0</v>
      </c>
      <c r="S57" s="883">
        <f t="shared" si="9"/>
        <v>0</v>
      </c>
      <c r="T57" s="883">
        <f t="shared" si="9"/>
        <v>0</v>
      </c>
      <c r="U57" s="883">
        <f t="shared" si="9"/>
        <v>0</v>
      </c>
      <c r="V57" s="883">
        <f t="shared" si="9"/>
        <v>0</v>
      </c>
      <c r="W57" s="883">
        <f t="shared" si="9"/>
        <v>0</v>
      </c>
      <c r="X57" s="883">
        <f t="shared" si="9"/>
        <v>0</v>
      </c>
      <c r="Y57" s="883">
        <f t="shared" si="9"/>
        <v>0</v>
      </c>
      <c r="Z57" s="883">
        <f t="shared" si="9"/>
        <v>0</v>
      </c>
      <c r="AA57" s="883">
        <f t="shared" si="9"/>
        <v>0</v>
      </c>
      <c r="AB57" s="883">
        <f t="shared" si="9"/>
        <v>0</v>
      </c>
      <c r="AC57" s="883">
        <f t="shared" si="9"/>
        <v>0</v>
      </c>
      <c r="AD57" s="883">
        <f t="shared" si="9"/>
        <v>0</v>
      </c>
      <c r="AE57" s="883">
        <f t="shared" si="9"/>
        <v>0</v>
      </c>
      <c r="AF57" s="883">
        <f t="shared" si="9"/>
        <v>0</v>
      </c>
      <c r="AG57" s="883">
        <f t="shared" si="9"/>
        <v>0</v>
      </c>
      <c r="AH57" s="883">
        <f t="shared" si="9"/>
        <v>0</v>
      </c>
      <c r="AI57" s="883">
        <f t="shared" si="9"/>
        <v>0</v>
      </c>
      <c r="AJ57" s="884">
        <f t="shared" si="9"/>
        <v>0</v>
      </c>
    </row>
    <row r="58" spans="1:36" ht="15.75" thickBot="1">
      <c r="A58" s="174"/>
      <c r="B58" s="485"/>
      <c r="C58" s="725" t="s">
        <v>757</v>
      </c>
      <c r="D58" s="749" t="s">
        <v>347</v>
      </c>
      <c r="E58" s="727" t="s">
        <v>348</v>
      </c>
      <c r="F58" s="750" t="s">
        <v>345</v>
      </c>
      <c r="G58" s="751">
        <v>1</v>
      </c>
      <c r="H58" s="689" t="e">
        <f>H55/H49</f>
        <v>#DIV/0!</v>
      </c>
      <c r="I58" s="752" t="e">
        <f t="shared" ref="I58:AJ58" si="10">I55/I49</f>
        <v>#DIV/0!</v>
      </c>
      <c r="J58" s="752" t="e">
        <f t="shared" si="10"/>
        <v>#DIV/0!</v>
      </c>
      <c r="K58" s="752">
        <f t="shared" si="10"/>
        <v>0</v>
      </c>
      <c r="L58" s="729" t="e">
        <f>L55/L49</f>
        <v>#DIV/0!</v>
      </c>
      <c r="M58" s="729" t="e">
        <f t="shared" si="10"/>
        <v>#DIV/0!</v>
      </c>
      <c r="N58" s="729" t="e">
        <f t="shared" si="10"/>
        <v>#DIV/0!</v>
      </c>
      <c r="O58" s="729" t="e">
        <f t="shared" si="10"/>
        <v>#DIV/0!</v>
      </c>
      <c r="P58" s="729" t="e">
        <f t="shared" si="10"/>
        <v>#DIV/0!</v>
      </c>
      <c r="Q58" s="729" t="e">
        <f t="shared" si="10"/>
        <v>#DIV/0!</v>
      </c>
      <c r="R58" s="729" t="e">
        <f t="shared" si="10"/>
        <v>#DIV/0!</v>
      </c>
      <c r="S58" s="729" t="e">
        <f t="shared" si="10"/>
        <v>#DIV/0!</v>
      </c>
      <c r="T58" s="729" t="e">
        <f t="shared" si="10"/>
        <v>#DIV/0!</v>
      </c>
      <c r="U58" s="729" t="e">
        <f t="shared" si="10"/>
        <v>#DIV/0!</v>
      </c>
      <c r="V58" s="729" t="e">
        <f t="shared" si="10"/>
        <v>#DIV/0!</v>
      </c>
      <c r="W58" s="729" t="e">
        <f t="shared" si="10"/>
        <v>#DIV/0!</v>
      </c>
      <c r="X58" s="729" t="e">
        <f t="shared" si="10"/>
        <v>#DIV/0!</v>
      </c>
      <c r="Y58" s="729" t="e">
        <f t="shared" si="10"/>
        <v>#DIV/0!</v>
      </c>
      <c r="Z58" s="729" t="e">
        <f t="shared" si="10"/>
        <v>#DIV/0!</v>
      </c>
      <c r="AA58" s="729" t="e">
        <f t="shared" si="10"/>
        <v>#DIV/0!</v>
      </c>
      <c r="AB58" s="729" t="e">
        <f t="shared" si="10"/>
        <v>#DIV/0!</v>
      </c>
      <c r="AC58" s="729" t="e">
        <f t="shared" si="10"/>
        <v>#DIV/0!</v>
      </c>
      <c r="AD58" s="729" t="e">
        <f t="shared" si="10"/>
        <v>#DIV/0!</v>
      </c>
      <c r="AE58" s="729" t="e">
        <f t="shared" si="10"/>
        <v>#DIV/0!</v>
      </c>
      <c r="AF58" s="729" t="e">
        <f t="shared" si="10"/>
        <v>#DIV/0!</v>
      </c>
      <c r="AG58" s="729" t="e">
        <f t="shared" si="10"/>
        <v>#DIV/0!</v>
      </c>
      <c r="AH58" s="729" t="e">
        <f t="shared" si="10"/>
        <v>#DIV/0!</v>
      </c>
      <c r="AI58" s="729" t="e">
        <f t="shared" si="10"/>
        <v>#DIV/0!</v>
      </c>
      <c r="AJ58" s="730" t="e">
        <f t="shared" si="10"/>
        <v>#DIV/0!</v>
      </c>
    </row>
    <row r="59" spans="1:36">
      <c r="A59" s="174"/>
      <c r="B59" s="489" t="s">
        <v>349</v>
      </c>
      <c r="C59" s="885" t="s">
        <v>758</v>
      </c>
      <c r="D59" s="886" t="s">
        <v>351</v>
      </c>
      <c r="E59" s="753" t="s">
        <v>759</v>
      </c>
      <c r="F59" s="742" t="s">
        <v>233</v>
      </c>
      <c r="G59" s="754">
        <v>0</v>
      </c>
      <c r="H59" s="426" t="e">
        <f>H41/(H41+H49)</f>
        <v>#DIV/0!</v>
      </c>
      <c r="I59" s="427" t="e">
        <f t="shared" ref="I59:AJ59" si="11">I41/(I41+I49)</f>
        <v>#DIV/0!</v>
      </c>
      <c r="J59" s="427" t="e">
        <f t="shared" si="11"/>
        <v>#DIV/0!</v>
      </c>
      <c r="K59" s="427">
        <f t="shared" si="11"/>
        <v>0.83333333333333337</v>
      </c>
      <c r="L59" s="428">
        <f t="shared" si="11"/>
        <v>1</v>
      </c>
      <c r="M59" s="428">
        <f t="shared" si="11"/>
        <v>1</v>
      </c>
      <c r="N59" s="428">
        <f t="shared" si="11"/>
        <v>1</v>
      </c>
      <c r="O59" s="428">
        <f t="shared" si="11"/>
        <v>1</v>
      </c>
      <c r="P59" s="428">
        <f t="shared" si="11"/>
        <v>1</v>
      </c>
      <c r="Q59" s="428">
        <f t="shared" si="11"/>
        <v>1</v>
      </c>
      <c r="R59" s="428">
        <f t="shared" si="11"/>
        <v>1</v>
      </c>
      <c r="S59" s="428">
        <f t="shared" si="11"/>
        <v>1</v>
      </c>
      <c r="T59" s="428">
        <f t="shared" si="11"/>
        <v>1</v>
      </c>
      <c r="U59" s="428">
        <f t="shared" si="11"/>
        <v>1</v>
      </c>
      <c r="V59" s="428">
        <f t="shared" si="11"/>
        <v>1</v>
      </c>
      <c r="W59" s="428">
        <f t="shared" si="11"/>
        <v>1</v>
      </c>
      <c r="X59" s="428">
        <f t="shared" si="11"/>
        <v>1</v>
      </c>
      <c r="Y59" s="428">
        <f t="shared" si="11"/>
        <v>1</v>
      </c>
      <c r="Z59" s="428">
        <f t="shared" si="11"/>
        <v>1</v>
      </c>
      <c r="AA59" s="428">
        <f t="shared" si="11"/>
        <v>1</v>
      </c>
      <c r="AB59" s="428">
        <f t="shared" si="11"/>
        <v>1</v>
      </c>
      <c r="AC59" s="428">
        <f t="shared" si="11"/>
        <v>1</v>
      </c>
      <c r="AD59" s="428">
        <f t="shared" si="11"/>
        <v>1</v>
      </c>
      <c r="AE59" s="428">
        <f t="shared" si="11"/>
        <v>1</v>
      </c>
      <c r="AF59" s="428">
        <f t="shared" si="11"/>
        <v>1</v>
      </c>
      <c r="AG59" s="428">
        <f t="shared" si="11"/>
        <v>1</v>
      </c>
      <c r="AH59" s="428">
        <f t="shared" si="11"/>
        <v>1</v>
      </c>
      <c r="AI59" s="428">
        <f t="shared" si="11"/>
        <v>1</v>
      </c>
      <c r="AJ59" s="440">
        <f t="shared" si="11"/>
        <v>1</v>
      </c>
    </row>
    <row r="60" spans="1:36" ht="15.75" thickBot="1">
      <c r="A60" s="174"/>
      <c r="B60" s="485"/>
      <c r="C60" s="725" t="s">
        <v>760</v>
      </c>
      <c r="D60" s="749" t="s">
        <v>354</v>
      </c>
      <c r="E60" s="727" t="s">
        <v>761</v>
      </c>
      <c r="F60" s="751" t="s">
        <v>233</v>
      </c>
      <c r="G60" s="750">
        <v>0</v>
      </c>
      <c r="H60" s="430" t="e">
        <f>H41/(H41+H48+H50+H49)</f>
        <v>#DIV/0!</v>
      </c>
      <c r="I60" s="441" t="e">
        <f t="shared" ref="I60:AJ60" si="12">I41/(I41+I48+I50+I49)</f>
        <v>#DIV/0!</v>
      </c>
      <c r="J60" s="441" t="e">
        <f t="shared" si="12"/>
        <v>#DIV/0!</v>
      </c>
      <c r="K60" s="441">
        <f t="shared" si="12"/>
        <v>0.625</v>
      </c>
      <c r="L60" s="432">
        <f t="shared" si="12"/>
        <v>1</v>
      </c>
      <c r="M60" s="432">
        <f t="shared" si="12"/>
        <v>1</v>
      </c>
      <c r="N60" s="432">
        <f t="shared" si="12"/>
        <v>1</v>
      </c>
      <c r="O60" s="432">
        <f t="shared" si="12"/>
        <v>1</v>
      </c>
      <c r="P60" s="432">
        <f t="shared" si="12"/>
        <v>1</v>
      </c>
      <c r="Q60" s="432">
        <f t="shared" si="12"/>
        <v>1</v>
      </c>
      <c r="R60" s="432">
        <f t="shared" si="12"/>
        <v>1</v>
      </c>
      <c r="S60" s="432">
        <f t="shared" si="12"/>
        <v>1</v>
      </c>
      <c r="T60" s="432">
        <f t="shared" si="12"/>
        <v>1</v>
      </c>
      <c r="U60" s="432">
        <f t="shared" si="12"/>
        <v>1</v>
      </c>
      <c r="V60" s="432">
        <f t="shared" si="12"/>
        <v>1</v>
      </c>
      <c r="W60" s="432">
        <f t="shared" si="12"/>
        <v>1</v>
      </c>
      <c r="X60" s="432">
        <f t="shared" si="12"/>
        <v>1</v>
      </c>
      <c r="Y60" s="432">
        <f t="shared" si="12"/>
        <v>1</v>
      </c>
      <c r="Z60" s="432">
        <f t="shared" si="12"/>
        <v>1</v>
      </c>
      <c r="AA60" s="432">
        <f t="shared" si="12"/>
        <v>1</v>
      </c>
      <c r="AB60" s="432">
        <f t="shared" si="12"/>
        <v>1</v>
      </c>
      <c r="AC60" s="432">
        <f t="shared" si="12"/>
        <v>1</v>
      </c>
      <c r="AD60" s="432">
        <f t="shared" si="12"/>
        <v>1</v>
      </c>
      <c r="AE60" s="432">
        <f t="shared" si="12"/>
        <v>1</v>
      </c>
      <c r="AF60" s="432">
        <f t="shared" si="12"/>
        <v>1</v>
      </c>
      <c r="AG60" s="432">
        <f t="shared" si="12"/>
        <v>1</v>
      </c>
      <c r="AH60" s="432">
        <f t="shared" si="12"/>
        <v>1</v>
      </c>
      <c r="AI60" s="432">
        <f t="shared" si="12"/>
        <v>1</v>
      </c>
      <c r="AJ60" s="433">
        <f t="shared" si="12"/>
        <v>1</v>
      </c>
    </row>
    <row r="61" spans="1:36">
      <c r="A61" s="349"/>
      <c r="B61" s="1"/>
      <c r="C61" s="569"/>
      <c r="D61" s="569"/>
      <c r="E61" s="887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</row>
    <row r="62" spans="1:36">
      <c r="A62" s="202"/>
      <c r="B62" s="202"/>
      <c r="C62" s="202"/>
      <c r="D62" s="138" t="str">
        <f>'TITLE PAGE'!B9</f>
        <v>Company:</v>
      </c>
      <c r="E62" s="140" t="str">
        <f>'TITLE PAGE'!D9</f>
        <v>Albion Water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</row>
    <row r="63" spans="1:36">
      <c r="A63" s="202"/>
      <c r="B63" s="202"/>
      <c r="C63" s="202"/>
      <c r="D63" s="142" t="str">
        <f>'TITLE PAGE'!B10</f>
        <v>Resource Zone Name:</v>
      </c>
      <c r="E63" s="144" t="str">
        <f>'TITLE PAGE'!D10</f>
        <v>Five Oaks</v>
      </c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</row>
    <row r="64" spans="1:36" ht="18">
      <c r="A64" s="202"/>
      <c r="B64" s="202"/>
      <c r="C64" s="202"/>
      <c r="D64" s="142" t="str">
        <f>'TITLE PAGE'!B11</f>
        <v>Resource Zone Number:</v>
      </c>
      <c r="E64" s="147">
        <f>'TITLE PAGE'!D11</f>
        <v>2</v>
      </c>
      <c r="F64" s="202"/>
      <c r="G64" s="202"/>
      <c r="H64" s="202"/>
      <c r="I64" s="205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</row>
    <row r="65" spans="1:36" ht="18">
      <c r="A65" s="202"/>
      <c r="B65" s="202"/>
      <c r="C65" s="202"/>
      <c r="D65" s="142" t="str">
        <f>'TITLE PAGE'!B12</f>
        <v xml:space="preserve">Planning Scenario Name:                                                                     </v>
      </c>
      <c r="E65" s="144" t="str">
        <f>'TITLE PAGE'!D12</f>
        <v>Dry Year Annual Average</v>
      </c>
      <c r="F65" s="202"/>
      <c r="G65" s="202"/>
      <c r="H65" s="202"/>
      <c r="I65" s="205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</row>
    <row r="66" spans="1:36" ht="18">
      <c r="A66" s="202"/>
      <c r="B66" s="202"/>
      <c r="C66" s="202"/>
      <c r="D66" s="150" t="str">
        <f>'TITLE PAGE'!B13</f>
        <v xml:space="preserve">Chosen Level of Service:  </v>
      </c>
      <c r="E66" s="152" t="str">
        <f>'TITLE PAGE'!D13</f>
        <v>See WRMP document</v>
      </c>
      <c r="F66" s="202"/>
      <c r="G66" s="202"/>
      <c r="H66" s="202"/>
      <c r="I66" s="205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>
      <c r="A67" s="202"/>
      <c r="B67" s="202"/>
      <c r="C67" s="202"/>
      <c r="D67" s="202"/>
      <c r="E67" s="350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19"/>
  <sheetViews>
    <sheetView zoomScale="80" zoomScaleNormal="80" workbookViewId="0" xr3:uid="{65FA3815-DCC1-5481-872F-D2879ED395ED}">
      <selection activeCell="L5" sqref="L5"/>
    </sheetView>
  </sheetViews>
  <sheetFormatPr defaultColWidth="8.88671875" defaultRowHeight="15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>
      <c r="A1" s="161"/>
      <c r="B1" s="143"/>
      <c r="C1" s="158" t="s">
        <v>762</v>
      </c>
      <c r="D1" s="185"/>
      <c r="E1" s="822"/>
      <c r="F1" s="161"/>
      <c r="G1" s="161"/>
      <c r="H1" s="161"/>
      <c r="I1" s="161"/>
      <c r="J1" s="571"/>
      <c r="K1" s="571"/>
      <c r="L1" s="823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161"/>
      <c r="AI1" s="571"/>
      <c r="AJ1" s="571"/>
      <c r="AK1" s="571"/>
    </row>
    <row r="2" spans="1:37" ht="32.25" thickBot="1">
      <c r="A2" s="163"/>
      <c r="B2" s="163"/>
      <c r="C2" s="324" t="s">
        <v>614</v>
      </c>
      <c r="D2" s="165" t="s">
        <v>160</v>
      </c>
      <c r="E2" s="325" t="s">
        <v>131</v>
      </c>
      <c r="F2" s="165" t="s">
        <v>161</v>
      </c>
      <c r="G2" s="165" t="s">
        <v>211</v>
      </c>
      <c r="H2" s="188" t="str">
        <f>'TITLE PAGE'!D14</f>
        <v>2017/18</v>
      </c>
      <c r="I2" s="326" t="str">
        <f>'WRZ summary'!E3</f>
        <v>For info 2017-18</v>
      </c>
      <c r="J2" s="326" t="str">
        <f>'WRZ summary'!F3</f>
        <v>For info 2018-19</v>
      </c>
      <c r="K2" s="326" t="str">
        <f>'WRZ summary'!G3</f>
        <v>For info 2019-20</v>
      </c>
      <c r="L2" s="189" t="str">
        <f>'WRZ summary'!H3</f>
        <v>2020-21</v>
      </c>
      <c r="M2" s="189" t="str">
        <f>'WRZ summary'!I3</f>
        <v>2021-22</v>
      </c>
      <c r="N2" s="189" t="str">
        <f>'WRZ summary'!J3</f>
        <v>2022-23</v>
      </c>
      <c r="O2" s="189" t="str">
        <f>'WRZ summary'!K3</f>
        <v>2023-24</v>
      </c>
      <c r="P2" s="189" t="str">
        <f>'WRZ summary'!L3</f>
        <v>2024-25</v>
      </c>
      <c r="Q2" s="189" t="str">
        <f>'WRZ summary'!M3</f>
        <v>2025-26</v>
      </c>
      <c r="R2" s="189" t="str">
        <f>'WRZ summary'!N3</f>
        <v>2026-27</v>
      </c>
      <c r="S2" s="189" t="str">
        <f>'WRZ summary'!O3</f>
        <v>2027-28</v>
      </c>
      <c r="T2" s="189" t="str">
        <f>'WRZ summary'!P3</f>
        <v>2028-29</v>
      </c>
      <c r="U2" s="189" t="str">
        <f>'WRZ summary'!Q3</f>
        <v>2029-2030</v>
      </c>
      <c r="V2" s="189" t="str">
        <f>'WRZ summary'!R3</f>
        <v>2030-2031</v>
      </c>
      <c r="W2" s="189" t="str">
        <f>'WRZ summary'!S3</f>
        <v>2031-2032</v>
      </c>
      <c r="X2" s="189" t="str">
        <f>'WRZ summary'!T3</f>
        <v>2032-33</v>
      </c>
      <c r="Y2" s="189" t="str">
        <f>'WRZ summary'!U3</f>
        <v>2033-34</v>
      </c>
      <c r="Z2" s="189" t="str">
        <f>'WRZ summary'!V3</f>
        <v>2034-35</v>
      </c>
      <c r="AA2" s="189" t="str">
        <f>'WRZ summary'!W3</f>
        <v>2035-36</v>
      </c>
      <c r="AB2" s="189" t="str">
        <f>'WRZ summary'!X3</f>
        <v>2036-37</v>
      </c>
      <c r="AC2" s="189" t="str">
        <f>'WRZ summary'!Y3</f>
        <v>2037-38</v>
      </c>
      <c r="AD2" s="189" t="str">
        <f>'WRZ summary'!Z3</f>
        <v>2038-39</v>
      </c>
      <c r="AE2" s="189" t="str">
        <f>'WRZ summary'!AA3</f>
        <v>2039-40</v>
      </c>
      <c r="AF2" s="189" t="str">
        <f>'WRZ summary'!AB3</f>
        <v>2040-41</v>
      </c>
      <c r="AG2" s="189" t="str">
        <f>'WRZ summary'!AC3</f>
        <v>2040-42</v>
      </c>
      <c r="AH2" s="189" t="str">
        <f>'WRZ summary'!AD3</f>
        <v>2040-43</v>
      </c>
      <c r="AI2" s="189" t="str">
        <f>'WRZ summary'!AE3</f>
        <v>2040-44</v>
      </c>
      <c r="AJ2" s="190" t="str">
        <f>'WRZ summary'!AF3</f>
        <v>2040-45</v>
      </c>
      <c r="AK2" s="327"/>
    </row>
    <row r="3" spans="1:37">
      <c r="A3" s="157"/>
      <c r="B3" s="501" t="s">
        <v>357</v>
      </c>
      <c r="C3" s="605" t="s">
        <v>763</v>
      </c>
      <c r="D3" s="664" t="s">
        <v>764</v>
      </c>
      <c r="E3" s="600" t="s">
        <v>765</v>
      </c>
      <c r="F3" s="605" t="s">
        <v>93</v>
      </c>
      <c r="G3" s="605">
        <v>2</v>
      </c>
      <c r="H3" s="606">
        <f>SUM('8. FP Demand'!H3,'8. FP Demand'!H4,'8. FP Demand'!H5,'8. FP Demand'!H6,'8. FP Demand'!H28,'8. FP Demand'!H29,'8. FP Demand'!H34:H35)</f>
        <v>1.380013020833333E-2</v>
      </c>
      <c r="I3" s="369">
        <f>SUM('8. FP Demand'!I3,'8. FP Demand'!I4,'8. FP Demand'!I5,'8. FP Demand'!I6,'8. FP Demand'!I28,'8. FP Demand'!I29,'8. FP Demand'!I34:I35)</f>
        <v>1.380013020833333E-2</v>
      </c>
      <c r="J3" s="369">
        <f>SUM('8. FP Demand'!J3,'8. FP Demand'!J4,'8. FP Demand'!J5,'8. FP Demand'!J6,'8. FP Demand'!J28,'8. FP Demand'!J29,'8. FP Demand'!J34:J35)</f>
        <v>2.9477078125E-2</v>
      </c>
      <c r="K3" s="369">
        <f>SUM('8. FP Demand'!K3,'8. FP Demand'!K4,'8. FP Demand'!K5,'8. FP Demand'!K6,'8. FP Demand'!K28,'8. FP Demand'!K29,'8. FP Demand'!K34:K35)</f>
        <v>4.9128463541666667E-2</v>
      </c>
      <c r="L3" s="568">
        <f>SUM('8. FP Demand'!L3,'8. FP Demand'!L4,'8. FP Demand'!L5,'8. FP Demand'!L6,'8. FP Demand'!L28,'8. FP Demand'!L29,'8. FP Demand'!L34:L35)</f>
        <v>6.877984895833332E-2</v>
      </c>
      <c r="M3" s="568">
        <f>SUM('8. FP Demand'!M3,'8. FP Demand'!M4,'8. FP Demand'!M5,'8. FP Demand'!M6,'8. FP Demand'!M28,'8. FP Demand'!M29,'8. FP Demand'!M34:M35)</f>
        <v>8.351838802083332E-2</v>
      </c>
      <c r="N3" s="568">
        <f>SUM('8. FP Demand'!N3,'8. FP Demand'!N4,'8. FP Demand'!N5,'8. FP Demand'!N6,'8. FP Demand'!N28,'8. FP Demand'!N29,'8. FP Demand'!N34:N35)</f>
        <v>8.351838802083332E-2</v>
      </c>
      <c r="O3" s="568">
        <f>SUM('8. FP Demand'!O3,'8. FP Demand'!O4,'8. FP Demand'!O5,'8. FP Demand'!O6,'8. FP Demand'!O28,'8. FP Demand'!O29,'8. FP Demand'!O34:O35)</f>
        <v>8.351838802083332E-2</v>
      </c>
      <c r="P3" s="568">
        <f>SUM('8. FP Demand'!P3,'8. FP Demand'!P4,'8. FP Demand'!P5,'8. FP Demand'!P6,'8. FP Demand'!P28,'8. FP Demand'!P29,'8. FP Demand'!P34:P35)</f>
        <v>8.351838802083332E-2</v>
      </c>
      <c r="Q3" s="568">
        <f>SUM('8. FP Demand'!Q3,'8. FP Demand'!Q4,'8. FP Demand'!Q5,'8. FP Demand'!Q6,'8. FP Demand'!Q28,'8. FP Demand'!Q29,'8. FP Demand'!Q34:Q35)</f>
        <v>8.351838802083332E-2</v>
      </c>
      <c r="R3" s="568">
        <f>SUM('8. FP Demand'!R3,'8. FP Demand'!R4,'8. FP Demand'!R5,'8. FP Demand'!R6,'8. FP Demand'!R28,'8. FP Demand'!R29,'8. FP Demand'!R34:R35)</f>
        <v>8.351838802083332E-2</v>
      </c>
      <c r="S3" s="568">
        <f>SUM('8. FP Demand'!S3,'8. FP Demand'!S4,'8. FP Demand'!S5,'8. FP Demand'!S6,'8. FP Demand'!S28,'8. FP Demand'!S29,'8. FP Demand'!S34:S35)</f>
        <v>8.351838802083332E-2</v>
      </c>
      <c r="T3" s="568">
        <f>SUM('8. FP Demand'!T3,'8. FP Demand'!T4,'8. FP Demand'!T5,'8. FP Demand'!T6,'8. FP Demand'!T28,'8. FP Demand'!T29,'8. FP Demand'!T34:T35)</f>
        <v>8.351838802083332E-2</v>
      </c>
      <c r="U3" s="568">
        <f>SUM('8. FP Demand'!U3,'8. FP Demand'!U4,'8. FP Demand'!U5,'8. FP Demand'!U6,'8. FP Demand'!U28,'8. FP Demand'!U29,'8. FP Demand'!U34:U35)</f>
        <v>8.351838802083332E-2</v>
      </c>
      <c r="V3" s="568">
        <f>SUM('8. FP Demand'!V3,'8. FP Demand'!V4,'8. FP Demand'!V5,'8. FP Demand'!V6,'8. FP Demand'!V28,'8. FP Demand'!V29,'8. FP Demand'!V34:V35)</f>
        <v>8.351838802083332E-2</v>
      </c>
      <c r="W3" s="568">
        <f>SUM('8. FP Demand'!W3,'8. FP Demand'!W4,'8. FP Demand'!W5,'8. FP Demand'!W6,'8. FP Demand'!W28,'8. FP Demand'!W29,'8. FP Demand'!W34:W35)</f>
        <v>8.351838802083332E-2</v>
      </c>
      <c r="X3" s="568">
        <f>SUM('8. FP Demand'!X3,'8. FP Demand'!X4,'8. FP Demand'!X5,'8. FP Demand'!X6,'8. FP Demand'!X28,'8. FP Demand'!X29,'8. FP Demand'!X34:X35)</f>
        <v>8.351838802083332E-2</v>
      </c>
      <c r="Y3" s="568">
        <f>SUM('8. FP Demand'!Y3,'8. FP Demand'!Y4,'8. FP Demand'!Y5,'8. FP Demand'!Y6,'8. FP Demand'!Y28,'8. FP Demand'!Y29,'8. FP Demand'!Y34:Y35)</f>
        <v>8.351838802083332E-2</v>
      </c>
      <c r="Z3" s="568">
        <f>SUM('8. FP Demand'!Z3,'8. FP Demand'!Z4,'8. FP Demand'!Z5,'8. FP Demand'!Z6,'8. FP Demand'!Z28,'8. FP Demand'!Z29,'8. FP Demand'!Z34:Z35)</f>
        <v>8.351838802083332E-2</v>
      </c>
      <c r="AA3" s="568">
        <f>SUM('8. FP Demand'!AA3,'8. FP Demand'!AA4,'8. FP Demand'!AA5,'8. FP Demand'!AA6,'8. FP Demand'!AA28,'8. FP Demand'!AA29,'8. FP Demand'!AA34:AA35)</f>
        <v>8.351838802083332E-2</v>
      </c>
      <c r="AB3" s="568">
        <f>SUM('8. FP Demand'!AB3,'8. FP Demand'!AB4,'8. FP Demand'!AB5,'8. FP Demand'!AB6,'8. FP Demand'!AB28,'8. FP Demand'!AB29,'8. FP Demand'!AB34:AB35)</f>
        <v>8.351838802083332E-2</v>
      </c>
      <c r="AC3" s="568">
        <f>SUM('8. FP Demand'!AC3,'8. FP Demand'!AC4,'8. FP Demand'!AC5,'8. FP Demand'!AC6,'8. FP Demand'!AC28,'8. FP Demand'!AC29,'8. FP Demand'!AC34:AC35)</f>
        <v>8.351838802083332E-2</v>
      </c>
      <c r="AD3" s="568">
        <f>SUM('8. FP Demand'!AD3,'8. FP Demand'!AD4,'8. FP Demand'!AD5,'8. FP Demand'!AD6,'8. FP Demand'!AD28,'8. FP Demand'!AD29,'8. FP Demand'!AD34:AD35)</f>
        <v>8.351838802083332E-2</v>
      </c>
      <c r="AE3" s="568">
        <f>SUM('8. FP Demand'!AE3,'8. FP Demand'!AE4,'8. FP Demand'!AE5,'8. FP Demand'!AE6,'8. FP Demand'!AE28,'8. FP Demand'!AE29,'8. FP Demand'!AE34:AE35)</f>
        <v>8.351838802083332E-2</v>
      </c>
      <c r="AF3" s="568">
        <f>SUM('8. FP Demand'!AF3,'8. FP Demand'!AF4,'8. FP Demand'!AF5,'8. FP Demand'!AF6,'8. FP Demand'!AF28,'8. FP Demand'!AF29,'8. FP Demand'!AF34:AF35)</f>
        <v>8.351838802083332E-2</v>
      </c>
      <c r="AG3" s="568">
        <f>SUM('8. FP Demand'!AG3,'8. FP Demand'!AG4,'8. FP Demand'!AG5,'8. FP Demand'!AG6,'8. FP Demand'!AG28,'8. FP Demand'!AG29,'8. FP Demand'!AG34:AG35)</f>
        <v>8.351838802083332E-2</v>
      </c>
      <c r="AH3" s="568">
        <f>SUM('8. FP Demand'!AH3,'8. FP Demand'!AH4,'8. FP Demand'!AH5,'8. FP Demand'!AH6,'8. FP Demand'!AH28,'8. FP Demand'!AH29,'8. FP Demand'!AH34:AH35)</f>
        <v>8.351838802083332E-2</v>
      </c>
      <c r="AI3" s="568">
        <f>SUM('8. FP Demand'!AI3,'8. FP Demand'!AI4,'8. FP Demand'!AI5,'8. FP Demand'!AI6,'8. FP Demand'!AI28,'8. FP Demand'!AI29,'8. FP Demand'!AI34:AI35)</f>
        <v>8.351838802083332E-2</v>
      </c>
      <c r="AJ3" s="568">
        <f>SUM('8. FP Demand'!AJ3,'8. FP Demand'!AJ4,'8. FP Demand'!AJ5,'8. FP Demand'!AJ6,'8. FP Demand'!AJ28,'8. FP Demand'!AJ29,'8. FP Demand'!AJ34:AJ35)</f>
        <v>8.351838802083332E-2</v>
      </c>
      <c r="AK3" s="569"/>
    </row>
    <row r="4" spans="1:37">
      <c r="A4" s="157"/>
      <c r="B4" s="888"/>
      <c r="C4" s="756" t="s">
        <v>766</v>
      </c>
      <c r="D4" s="828" t="s">
        <v>362</v>
      </c>
      <c r="E4" s="829" t="s">
        <v>767</v>
      </c>
      <c r="F4" s="602" t="s">
        <v>93</v>
      </c>
      <c r="G4" s="602">
        <v>2</v>
      </c>
      <c r="H4" s="606">
        <f>'7. FP Supply'!H21-('7. FP Supply'!H27+'7. FP Supply'!H28)</f>
        <v>0</v>
      </c>
      <c r="I4" s="666"/>
      <c r="J4" s="666"/>
      <c r="K4" s="666"/>
      <c r="L4" s="568">
        <f>'7. FP Supply'!L21-('7. FP Supply'!L27+'7. FP Supply'!L28)</f>
        <v>0</v>
      </c>
      <c r="M4" s="568">
        <f>'7. FP Supply'!M21-('7. FP Supply'!M27+'7. FP Supply'!M28)</f>
        <v>0</v>
      </c>
      <c r="N4" s="568">
        <f>'7. FP Supply'!N21-('7. FP Supply'!N27+'7. FP Supply'!N28)</f>
        <v>0</v>
      </c>
      <c r="O4" s="568">
        <f>'7. FP Supply'!O21-('7. FP Supply'!O27+'7. FP Supply'!O28)</f>
        <v>0</v>
      </c>
      <c r="P4" s="568">
        <f>'7. FP Supply'!P21-('7. FP Supply'!P27+'7. FP Supply'!P28)</f>
        <v>0</v>
      </c>
      <c r="Q4" s="568">
        <f>'7. FP Supply'!Q21-('7. FP Supply'!Q27+'7. FP Supply'!Q28)</f>
        <v>0</v>
      </c>
      <c r="R4" s="568">
        <f>'7. FP Supply'!R21-('7. FP Supply'!R27+'7. FP Supply'!R28)</f>
        <v>0</v>
      </c>
      <c r="S4" s="568">
        <f>'7. FP Supply'!S21-('7. FP Supply'!S27+'7. FP Supply'!S28)</f>
        <v>0</v>
      </c>
      <c r="T4" s="568">
        <f>'7. FP Supply'!T21-('7. FP Supply'!T27+'7. FP Supply'!T28)</f>
        <v>0</v>
      </c>
      <c r="U4" s="568">
        <f>'7. FP Supply'!U21-('7. FP Supply'!U27+'7. FP Supply'!U28)</f>
        <v>0</v>
      </c>
      <c r="V4" s="568">
        <f>'7. FP Supply'!V21-('7. FP Supply'!V27+'7. FP Supply'!V28)</f>
        <v>0</v>
      </c>
      <c r="W4" s="568">
        <f>'7. FP Supply'!W21-('7. FP Supply'!W27+'7. FP Supply'!W28)</f>
        <v>0</v>
      </c>
      <c r="X4" s="568">
        <f>'7. FP Supply'!X21-('7. FP Supply'!X27+'7. FP Supply'!X28)</f>
        <v>0</v>
      </c>
      <c r="Y4" s="568">
        <f>'7. FP Supply'!Y21-('7. FP Supply'!Y27+'7. FP Supply'!Y28)</f>
        <v>0</v>
      </c>
      <c r="Z4" s="568">
        <f>'7. FP Supply'!Z21-('7. FP Supply'!Z27+'7. FP Supply'!Z28)</f>
        <v>0</v>
      </c>
      <c r="AA4" s="568">
        <f>'7. FP Supply'!AA21-('7. FP Supply'!AA27+'7. FP Supply'!AA28)</f>
        <v>0</v>
      </c>
      <c r="AB4" s="568">
        <f>'7. FP Supply'!AB21-('7. FP Supply'!AB27+'7. FP Supply'!AB28)</f>
        <v>0</v>
      </c>
      <c r="AC4" s="568">
        <f>'7. FP Supply'!AC21-('7. FP Supply'!AC27+'7. FP Supply'!AC28)</f>
        <v>0</v>
      </c>
      <c r="AD4" s="568">
        <f>'7. FP Supply'!AD21-('7. FP Supply'!AD27+'7. FP Supply'!AD28)</f>
        <v>0</v>
      </c>
      <c r="AE4" s="568">
        <f>'7. FP Supply'!AE21-('7. FP Supply'!AE27+'7. FP Supply'!AE28)</f>
        <v>0</v>
      </c>
      <c r="AF4" s="568">
        <f>'7. FP Supply'!AF21-('7. FP Supply'!AF27+'7. FP Supply'!AF28)</f>
        <v>0</v>
      </c>
      <c r="AG4" s="568">
        <f>'7. FP Supply'!AG21-('7. FP Supply'!AG27+'7. FP Supply'!AG28)</f>
        <v>0</v>
      </c>
      <c r="AH4" s="568">
        <f>'7. FP Supply'!AH21-('7. FP Supply'!AH27+'7. FP Supply'!AH28)</f>
        <v>0</v>
      </c>
      <c r="AI4" s="568">
        <f>'7. FP Supply'!AI21-('7. FP Supply'!AI27+'7. FP Supply'!AI28)</f>
        <v>0</v>
      </c>
      <c r="AJ4" s="622">
        <f>'7. FP Supply'!AJ21-('7. FP Supply'!AJ27+'7. FP Supply'!AJ28)</f>
        <v>0</v>
      </c>
      <c r="AK4" s="569"/>
    </row>
    <row r="5" spans="1:37">
      <c r="A5" s="157"/>
      <c r="B5" s="888"/>
      <c r="C5" s="756" t="s">
        <v>94</v>
      </c>
      <c r="D5" s="828" t="s">
        <v>364</v>
      </c>
      <c r="E5" s="829" t="s">
        <v>768</v>
      </c>
      <c r="F5" s="585" t="s">
        <v>93</v>
      </c>
      <c r="G5" s="585">
        <v>2</v>
      </c>
      <c r="H5" s="606">
        <f>H4+('7. FP Supply'!H4+'7. FP Supply'!H8)-('7. FP Supply'!H13+'7. FP Supply'!H17)</f>
        <v>0.11700000000000001</v>
      </c>
      <c r="I5" s="666"/>
      <c r="J5" s="666"/>
      <c r="K5" s="666"/>
      <c r="L5" s="568">
        <f>L4+('7. FP Supply'!L4+'7. FP Supply'!L8)-('7. FP Supply'!L13+'7. FP Supply'!L17)</f>
        <v>0.11700000000000002</v>
      </c>
      <c r="M5" s="568">
        <f>M4+('7. FP Supply'!M4+'7. FP Supply'!M8)-('7. FP Supply'!M13+'7. FP Supply'!M17)</f>
        <v>0.11699999999999999</v>
      </c>
      <c r="N5" s="568">
        <f>N4+('7. FP Supply'!N4+'7. FP Supply'!N8)-('7. FP Supply'!N13+'7. FP Supply'!N17)</f>
        <v>0.11699999999999999</v>
      </c>
      <c r="O5" s="568">
        <f>O4+('7. FP Supply'!O4+'7. FP Supply'!O8)-('7. FP Supply'!O13+'7. FP Supply'!O17)</f>
        <v>0.11699999999999999</v>
      </c>
      <c r="P5" s="568">
        <f>P4+('7. FP Supply'!P4+'7. FP Supply'!P8)-('7. FP Supply'!P13+'7. FP Supply'!P17)</f>
        <v>0.11699999999999999</v>
      </c>
      <c r="Q5" s="568">
        <f>Q4+('7. FP Supply'!Q4+'7. FP Supply'!Q8)-('7. FP Supply'!Q13+'7. FP Supply'!Q17)</f>
        <v>0.11699999999999999</v>
      </c>
      <c r="R5" s="568">
        <f>R4+('7. FP Supply'!R4+'7. FP Supply'!R8)-('7. FP Supply'!R13+'7. FP Supply'!R17)</f>
        <v>0.11699999999999999</v>
      </c>
      <c r="S5" s="568">
        <f>S4+('7. FP Supply'!S4+'7. FP Supply'!S8)-('7. FP Supply'!S13+'7. FP Supply'!S17)</f>
        <v>0.11699999999999999</v>
      </c>
      <c r="T5" s="568">
        <f>T4+('7. FP Supply'!T4+'7. FP Supply'!T8)-('7. FP Supply'!T13+'7. FP Supply'!T17)</f>
        <v>0.11699999999999999</v>
      </c>
      <c r="U5" s="568">
        <f>U4+('7. FP Supply'!U4+'7. FP Supply'!U8)-('7. FP Supply'!U13+'7. FP Supply'!U17)</f>
        <v>0.11699999999999999</v>
      </c>
      <c r="V5" s="568">
        <f>V4+('7. FP Supply'!V4+'7. FP Supply'!V8)-('7. FP Supply'!V13+'7. FP Supply'!V17)</f>
        <v>0.11699999999999999</v>
      </c>
      <c r="W5" s="568">
        <f>W4+('7. FP Supply'!W4+'7. FP Supply'!W8)-('7. FP Supply'!W13+'7. FP Supply'!W17)</f>
        <v>0.11699999999999999</v>
      </c>
      <c r="X5" s="568">
        <f>X4+('7. FP Supply'!X4+'7. FP Supply'!X8)-('7. FP Supply'!X13+'7. FP Supply'!X17)</f>
        <v>0.11699999999999999</v>
      </c>
      <c r="Y5" s="568">
        <f>Y4+('7. FP Supply'!Y4+'7. FP Supply'!Y8)-('7. FP Supply'!Y13+'7. FP Supply'!Y17)</f>
        <v>0.11699999999999999</v>
      </c>
      <c r="Z5" s="568">
        <f>Z4+('7. FP Supply'!Z4+'7. FP Supply'!Z8)-('7. FP Supply'!Z13+'7. FP Supply'!Z17)</f>
        <v>0.11699999999999999</v>
      </c>
      <c r="AA5" s="568">
        <f>AA4+('7. FP Supply'!AA4+'7. FP Supply'!AA8)-('7. FP Supply'!AA13+'7. FP Supply'!AA17)</f>
        <v>0.11699999999999999</v>
      </c>
      <c r="AB5" s="568">
        <f>AB4+('7. FP Supply'!AB4+'7. FP Supply'!AB8)-('7. FP Supply'!AB13+'7. FP Supply'!AB17)</f>
        <v>0.11699999999999999</v>
      </c>
      <c r="AC5" s="568">
        <f>AC4+('7. FP Supply'!AC4+'7. FP Supply'!AC8)-('7. FP Supply'!AC13+'7. FP Supply'!AC17)</f>
        <v>0.11699999999999999</v>
      </c>
      <c r="AD5" s="568">
        <f>AD4+('7. FP Supply'!AD4+'7. FP Supply'!AD8)-('7. FP Supply'!AD13+'7. FP Supply'!AD17)</f>
        <v>0.11699999999999999</v>
      </c>
      <c r="AE5" s="568">
        <f>AE4+('7. FP Supply'!AE4+'7. FP Supply'!AE8)-('7. FP Supply'!AE13+'7. FP Supply'!AE17)</f>
        <v>0.11699999999999999</v>
      </c>
      <c r="AF5" s="568">
        <f>AF4+('7. FP Supply'!AF4+'7. FP Supply'!AF8)-('7. FP Supply'!AF13+'7. FP Supply'!AF17)</f>
        <v>0.11699999999999999</v>
      </c>
      <c r="AG5" s="568">
        <f>AG4+('7. FP Supply'!AG4+'7. FP Supply'!AG8)-('7. FP Supply'!AG13+'7. FP Supply'!AG17)</f>
        <v>0.11699999999999999</v>
      </c>
      <c r="AH5" s="568">
        <f>AH4+('7. FP Supply'!AH4+'7. FP Supply'!AH8)-('7. FP Supply'!AH13+'7. FP Supply'!AH17)</f>
        <v>0.11699999999999999</v>
      </c>
      <c r="AI5" s="568">
        <f>AI4+('7. FP Supply'!AI4+'7. FP Supply'!AI8)-('7. FP Supply'!AI13+'7. FP Supply'!AI17)</f>
        <v>0.11699999999999999</v>
      </c>
      <c r="AJ5" s="622">
        <f>AJ4+('7. FP Supply'!AJ4+'7. FP Supply'!AJ8)-('7. FP Supply'!AJ13+'7. FP Supply'!AJ17)</f>
        <v>0.11699999999999999</v>
      </c>
      <c r="AK5" s="569"/>
    </row>
    <row r="6" spans="1:37">
      <c r="A6" s="157"/>
      <c r="B6" s="888"/>
      <c r="C6" s="628" t="s">
        <v>769</v>
      </c>
      <c r="D6" s="889" t="s">
        <v>367</v>
      </c>
      <c r="E6" s="561" t="s">
        <v>142</v>
      </c>
      <c r="F6" s="890" t="s">
        <v>93</v>
      </c>
      <c r="G6" s="890">
        <v>2</v>
      </c>
      <c r="H6" s="597"/>
      <c r="I6" s="719"/>
      <c r="J6" s="719"/>
      <c r="K6" s="719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1"/>
      <c r="Z6" s="891"/>
      <c r="AA6" s="891"/>
      <c r="AB6" s="891"/>
      <c r="AC6" s="891"/>
      <c r="AD6" s="891"/>
      <c r="AE6" s="891"/>
      <c r="AF6" s="891"/>
      <c r="AG6" s="891"/>
      <c r="AH6" s="891"/>
      <c r="AI6" s="891"/>
      <c r="AJ6" s="892"/>
      <c r="AK6" s="569"/>
    </row>
    <row r="7" spans="1:37">
      <c r="A7" s="157"/>
      <c r="B7" s="888"/>
      <c r="C7" s="628" t="s">
        <v>770</v>
      </c>
      <c r="D7" s="889" t="s">
        <v>369</v>
      </c>
      <c r="E7" s="561" t="s">
        <v>142</v>
      </c>
      <c r="F7" s="890" t="s">
        <v>93</v>
      </c>
      <c r="G7" s="890">
        <v>2</v>
      </c>
      <c r="H7" s="597"/>
      <c r="I7" s="719"/>
      <c r="J7" s="719"/>
      <c r="K7" s="719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1"/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1"/>
      <c r="AJ7" s="892"/>
      <c r="AK7" s="569"/>
    </row>
    <row r="8" spans="1:37">
      <c r="A8" s="157"/>
      <c r="B8" s="888"/>
      <c r="C8" s="756" t="s">
        <v>116</v>
      </c>
      <c r="D8" s="828" t="s">
        <v>370</v>
      </c>
      <c r="E8" s="829" t="s">
        <v>771</v>
      </c>
      <c r="F8" s="602" t="s">
        <v>93</v>
      </c>
      <c r="G8" s="602">
        <v>2</v>
      </c>
      <c r="H8" s="606">
        <f t="shared" ref="H8:AJ8" si="0">H6+H7</f>
        <v>0</v>
      </c>
      <c r="I8" s="666"/>
      <c r="J8" s="666"/>
      <c r="K8" s="666"/>
      <c r="L8" s="568">
        <f t="shared" si="0"/>
        <v>0</v>
      </c>
      <c r="M8" s="568">
        <f t="shared" si="0"/>
        <v>0</v>
      </c>
      <c r="N8" s="568">
        <f t="shared" si="0"/>
        <v>0</v>
      </c>
      <c r="O8" s="568">
        <f t="shared" si="0"/>
        <v>0</v>
      </c>
      <c r="P8" s="568">
        <f t="shared" si="0"/>
        <v>0</v>
      </c>
      <c r="Q8" s="568">
        <f t="shared" si="0"/>
        <v>0</v>
      </c>
      <c r="R8" s="568">
        <f t="shared" si="0"/>
        <v>0</v>
      </c>
      <c r="S8" s="568">
        <f t="shared" si="0"/>
        <v>0</v>
      </c>
      <c r="T8" s="568">
        <f t="shared" si="0"/>
        <v>0</v>
      </c>
      <c r="U8" s="568">
        <f t="shared" si="0"/>
        <v>0</v>
      </c>
      <c r="V8" s="568">
        <f t="shared" si="0"/>
        <v>0</v>
      </c>
      <c r="W8" s="568">
        <f t="shared" si="0"/>
        <v>0</v>
      </c>
      <c r="X8" s="568">
        <f t="shared" si="0"/>
        <v>0</v>
      </c>
      <c r="Y8" s="568">
        <f t="shared" si="0"/>
        <v>0</v>
      </c>
      <c r="Z8" s="568">
        <f t="shared" si="0"/>
        <v>0</v>
      </c>
      <c r="AA8" s="568">
        <f t="shared" si="0"/>
        <v>0</v>
      </c>
      <c r="AB8" s="568">
        <f t="shared" si="0"/>
        <v>0</v>
      </c>
      <c r="AC8" s="568">
        <f t="shared" si="0"/>
        <v>0</v>
      </c>
      <c r="AD8" s="568">
        <f t="shared" si="0"/>
        <v>0</v>
      </c>
      <c r="AE8" s="568">
        <f t="shared" si="0"/>
        <v>0</v>
      </c>
      <c r="AF8" s="568">
        <f t="shared" si="0"/>
        <v>0</v>
      </c>
      <c r="AG8" s="568">
        <f t="shared" si="0"/>
        <v>0</v>
      </c>
      <c r="AH8" s="568">
        <f t="shared" si="0"/>
        <v>0</v>
      </c>
      <c r="AI8" s="568">
        <f t="shared" si="0"/>
        <v>0</v>
      </c>
      <c r="AJ8" s="622">
        <f t="shared" si="0"/>
        <v>0</v>
      </c>
      <c r="AK8" s="569"/>
    </row>
    <row r="9" spans="1:37">
      <c r="A9" s="157"/>
      <c r="B9" s="888"/>
      <c r="C9" s="617" t="s">
        <v>119</v>
      </c>
      <c r="D9" s="828" t="s">
        <v>372</v>
      </c>
      <c r="E9" s="829" t="s">
        <v>772</v>
      </c>
      <c r="F9" s="602" t="s">
        <v>93</v>
      </c>
      <c r="G9" s="602">
        <v>2</v>
      </c>
      <c r="H9" s="606">
        <f>H5-H3</f>
        <v>0.10319986979166668</v>
      </c>
      <c r="I9" s="666"/>
      <c r="J9" s="666"/>
      <c r="K9" s="666"/>
      <c r="L9" s="568">
        <f>L5-L3</f>
        <v>4.8220151041666701E-2</v>
      </c>
      <c r="M9" s="568">
        <f t="shared" ref="M9:AJ9" si="1">M5-M3</f>
        <v>3.3481611979166673E-2</v>
      </c>
      <c r="N9" s="568">
        <f t="shared" si="1"/>
        <v>3.3481611979166673E-2</v>
      </c>
      <c r="O9" s="568">
        <f t="shared" si="1"/>
        <v>3.3481611979166673E-2</v>
      </c>
      <c r="P9" s="568">
        <f t="shared" si="1"/>
        <v>3.3481611979166673E-2</v>
      </c>
      <c r="Q9" s="568">
        <f t="shared" si="1"/>
        <v>3.3481611979166673E-2</v>
      </c>
      <c r="R9" s="568">
        <f t="shared" si="1"/>
        <v>3.3481611979166673E-2</v>
      </c>
      <c r="S9" s="568">
        <f t="shared" si="1"/>
        <v>3.3481611979166673E-2</v>
      </c>
      <c r="T9" s="568">
        <f t="shared" si="1"/>
        <v>3.3481611979166673E-2</v>
      </c>
      <c r="U9" s="568">
        <f t="shared" si="1"/>
        <v>3.3481611979166673E-2</v>
      </c>
      <c r="V9" s="568">
        <f t="shared" si="1"/>
        <v>3.3481611979166673E-2</v>
      </c>
      <c r="W9" s="568">
        <f t="shared" si="1"/>
        <v>3.3481611979166673E-2</v>
      </c>
      <c r="X9" s="568">
        <f t="shared" si="1"/>
        <v>3.3481611979166673E-2</v>
      </c>
      <c r="Y9" s="568">
        <f t="shared" si="1"/>
        <v>3.3481611979166673E-2</v>
      </c>
      <c r="Z9" s="568">
        <f t="shared" si="1"/>
        <v>3.3481611979166673E-2</v>
      </c>
      <c r="AA9" s="568">
        <f t="shared" si="1"/>
        <v>3.3481611979166673E-2</v>
      </c>
      <c r="AB9" s="568">
        <f t="shared" si="1"/>
        <v>3.3481611979166673E-2</v>
      </c>
      <c r="AC9" s="568">
        <f t="shared" si="1"/>
        <v>3.3481611979166673E-2</v>
      </c>
      <c r="AD9" s="568">
        <f t="shared" si="1"/>
        <v>3.3481611979166673E-2</v>
      </c>
      <c r="AE9" s="568">
        <f t="shared" si="1"/>
        <v>3.3481611979166673E-2</v>
      </c>
      <c r="AF9" s="568">
        <f t="shared" si="1"/>
        <v>3.3481611979166673E-2</v>
      </c>
      <c r="AG9" s="568">
        <f t="shared" si="1"/>
        <v>3.3481611979166673E-2</v>
      </c>
      <c r="AH9" s="568">
        <f t="shared" si="1"/>
        <v>3.3481611979166673E-2</v>
      </c>
      <c r="AI9" s="568">
        <f t="shared" si="1"/>
        <v>3.3481611979166673E-2</v>
      </c>
      <c r="AJ9" s="622">
        <f t="shared" si="1"/>
        <v>3.3481611979166673E-2</v>
      </c>
      <c r="AK9" s="569"/>
    </row>
    <row r="10" spans="1:37" ht="15.75" thickBot="1">
      <c r="A10" s="157"/>
      <c r="B10" s="893"/>
      <c r="C10" s="699" t="s">
        <v>773</v>
      </c>
      <c r="D10" s="700" t="s">
        <v>375</v>
      </c>
      <c r="E10" s="848" t="s">
        <v>774</v>
      </c>
      <c r="F10" s="702" t="s">
        <v>93</v>
      </c>
      <c r="G10" s="702">
        <v>2</v>
      </c>
      <c r="H10" s="689">
        <f t="shared" ref="H10:AJ10" si="2">H9-H8</f>
        <v>0.10319986979166668</v>
      </c>
      <c r="I10" s="752"/>
      <c r="J10" s="752"/>
      <c r="K10" s="752"/>
      <c r="L10" s="729">
        <f t="shared" si="2"/>
        <v>4.8220151041666701E-2</v>
      </c>
      <c r="M10" s="729">
        <f t="shared" si="2"/>
        <v>3.3481611979166673E-2</v>
      </c>
      <c r="N10" s="729">
        <f t="shared" si="2"/>
        <v>3.3481611979166673E-2</v>
      </c>
      <c r="O10" s="729">
        <f t="shared" si="2"/>
        <v>3.3481611979166673E-2</v>
      </c>
      <c r="P10" s="729">
        <f t="shared" si="2"/>
        <v>3.3481611979166673E-2</v>
      </c>
      <c r="Q10" s="729">
        <f t="shared" si="2"/>
        <v>3.3481611979166673E-2</v>
      </c>
      <c r="R10" s="729">
        <f t="shared" si="2"/>
        <v>3.3481611979166673E-2</v>
      </c>
      <c r="S10" s="729">
        <f t="shared" si="2"/>
        <v>3.3481611979166673E-2</v>
      </c>
      <c r="T10" s="729">
        <f t="shared" si="2"/>
        <v>3.3481611979166673E-2</v>
      </c>
      <c r="U10" s="729">
        <f t="shared" si="2"/>
        <v>3.3481611979166673E-2</v>
      </c>
      <c r="V10" s="729">
        <f t="shared" si="2"/>
        <v>3.3481611979166673E-2</v>
      </c>
      <c r="W10" s="729">
        <f t="shared" si="2"/>
        <v>3.3481611979166673E-2</v>
      </c>
      <c r="X10" s="729">
        <f t="shared" si="2"/>
        <v>3.3481611979166673E-2</v>
      </c>
      <c r="Y10" s="729">
        <f t="shared" si="2"/>
        <v>3.3481611979166673E-2</v>
      </c>
      <c r="Z10" s="729">
        <f t="shared" si="2"/>
        <v>3.3481611979166673E-2</v>
      </c>
      <c r="AA10" s="729">
        <f t="shared" si="2"/>
        <v>3.3481611979166673E-2</v>
      </c>
      <c r="AB10" s="729">
        <f t="shared" si="2"/>
        <v>3.3481611979166673E-2</v>
      </c>
      <c r="AC10" s="729">
        <f t="shared" si="2"/>
        <v>3.3481611979166673E-2</v>
      </c>
      <c r="AD10" s="729">
        <f t="shared" si="2"/>
        <v>3.3481611979166673E-2</v>
      </c>
      <c r="AE10" s="729">
        <f t="shared" si="2"/>
        <v>3.3481611979166673E-2</v>
      </c>
      <c r="AF10" s="729">
        <f t="shared" si="2"/>
        <v>3.3481611979166673E-2</v>
      </c>
      <c r="AG10" s="729">
        <f t="shared" si="2"/>
        <v>3.3481611979166673E-2</v>
      </c>
      <c r="AH10" s="729">
        <f t="shared" si="2"/>
        <v>3.3481611979166673E-2</v>
      </c>
      <c r="AI10" s="729">
        <f t="shared" si="2"/>
        <v>3.3481611979166673E-2</v>
      </c>
      <c r="AJ10" s="730">
        <f t="shared" si="2"/>
        <v>3.3481611979166673E-2</v>
      </c>
      <c r="AK10" s="569"/>
    </row>
    <row r="11" spans="1:37" ht="15.75">
      <c r="A11" s="157"/>
      <c r="B11" s="178"/>
      <c r="C11" s="569"/>
      <c r="D11" s="849"/>
      <c r="E11" s="335"/>
      <c r="F11" s="569"/>
      <c r="G11" s="569"/>
      <c r="H11" s="569"/>
      <c r="I11" s="646"/>
      <c r="J11" s="336"/>
      <c r="K11" s="337"/>
      <c r="L11" s="338"/>
      <c r="M11" s="33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</row>
    <row r="12" spans="1:37" ht="15.75">
      <c r="A12" s="157"/>
      <c r="B12" s="178"/>
      <c r="C12" s="569"/>
      <c r="D12" s="849"/>
      <c r="E12" s="850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</row>
    <row r="13" spans="1:37" ht="15.75">
      <c r="A13" s="157"/>
      <c r="B13" s="178"/>
      <c r="C13" s="569"/>
      <c r="D13" s="849"/>
      <c r="E13" s="335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</row>
    <row r="14" spans="1:37" ht="15.75">
      <c r="A14" s="157"/>
      <c r="B14" s="178"/>
      <c r="C14" s="569"/>
      <c r="D14" s="340" t="str">
        <f>'TITLE PAGE'!B9</f>
        <v>Company:</v>
      </c>
      <c r="E14" s="140" t="str">
        <f>'TITLE PAGE'!D9</f>
        <v>Albion Water</v>
      </c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69"/>
    </row>
    <row r="15" spans="1:37" ht="15.75">
      <c r="A15" s="157"/>
      <c r="B15" s="178"/>
      <c r="C15" s="569"/>
      <c r="D15" s="341" t="str">
        <f>'TITLE PAGE'!B10</f>
        <v>Resource Zone Name:</v>
      </c>
      <c r="E15" s="144" t="str">
        <f>'TITLE PAGE'!D10</f>
        <v>Five Oaks</v>
      </c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</row>
    <row r="16" spans="1:37" ht="15.75">
      <c r="A16" s="157"/>
      <c r="B16" s="178"/>
      <c r="C16" s="569"/>
      <c r="D16" s="341" t="str">
        <f>'TITLE PAGE'!B11</f>
        <v>Resource Zone Number:</v>
      </c>
      <c r="E16" s="147">
        <f>'TITLE PAGE'!D11</f>
        <v>2</v>
      </c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  <c r="AK16" s="569"/>
    </row>
    <row r="17" spans="1:37" ht="15.75">
      <c r="A17" s="157"/>
      <c r="B17" s="178"/>
      <c r="C17" s="569"/>
      <c r="D17" s="341" t="str">
        <f>'TITLE PAGE'!B12</f>
        <v xml:space="preserve">Planning Scenario Name:                                                                     </v>
      </c>
      <c r="E17" s="144" t="str">
        <f>'TITLE PAGE'!D12</f>
        <v>Dry Year Annual Average</v>
      </c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</row>
    <row r="18" spans="1:37" ht="15.75">
      <c r="A18" s="157"/>
      <c r="B18" s="178"/>
      <c r="C18" s="569"/>
      <c r="D18" s="342" t="str">
        <f>'TITLE PAGE'!B13</f>
        <v xml:space="preserve">Chosen Level of Service:  </v>
      </c>
      <c r="E18" s="152" t="str">
        <f>'TITLE PAGE'!D13</f>
        <v>See WRMP document</v>
      </c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</row>
    <row r="19" spans="1:37" ht="15.75">
      <c r="A19" s="157"/>
      <c r="B19" s="178"/>
      <c r="C19" s="569"/>
      <c r="D19" s="849"/>
      <c r="E19" s="850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69"/>
    </row>
  </sheetData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8"/>
  <sheetViews>
    <sheetView topLeftCell="A4" zoomScale="75" zoomScaleNormal="75" workbookViewId="0" xr3:uid="{FF0BDA26-1AD6-5648-BD9A-E01AA4DDCA7C}">
      <selection activeCell="K19" sqref="K19:P28"/>
    </sheetView>
  </sheetViews>
  <sheetFormatPr defaultColWidth="8.88671875" defaultRowHeight="15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>
      <c r="A2" s="351"/>
      <c r="B2" s="353" t="s">
        <v>775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>
      <c r="A3" s="351"/>
      <c r="B3" s="511"/>
      <c r="C3" s="511"/>
      <c r="D3" s="894"/>
      <c r="E3" s="354"/>
      <c r="F3" s="35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</row>
    <row r="4" spans="1:36" ht="16.5" thickBot="1">
      <c r="A4" s="351"/>
      <c r="B4" s="512" t="s">
        <v>776</v>
      </c>
      <c r="C4" s="513"/>
      <c r="D4" s="513"/>
      <c r="E4" s="513"/>
      <c r="F4" s="514"/>
      <c r="G4" s="515" t="s">
        <v>777</v>
      </c>
      <c r="H4" s="516"/>
      <c r="I4" s="516"/>
      <c r="J4" s="516"/>
      <c r="K4" s="516"/>
      <c r="L4" s="516"/>
      <c r="M4" s="516"/>
      <c r="N4" s="517"/>
      <c r="O4" s="515" t="s">
        <v>778</v>
      </c>
      <c r="P4" s="516"/>
      <c r="Q4" s="516"/>
      <c r="R4" s="516"/>
      <c r="S4" s="516"/>
      <c r="T4" s="517"/>
      <c r="U4" s="515" t="s">
        <v>779</v>
      </c>
      <c r="V4" s="517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</row>
    <row r="5" spans="1:36" ht="51">
      <c r="A5" s="351"/>
      <c r="B5" s="355" t="s">
        <v>780</v>
      </c>
      <c r="C5" s="388" t="s">
        <v>781</v>
      </c>
      <c r="D5" s="388" t="s">
        <v>782</v>
      </c>
      <c r="E5" s="502" t="s">
        <v>783</v>
      </c>
      <c r="F5" s="503"/>
      <c r="G5" s="389" t="s">
        <v>784</v>
      </c>
      <c r="H5" s="504" t="s">
        <v>785</v>
      </c>
      <c r="I5" s="505"/>
      <c r="J5" s="505"/>
      <c r="K5" s="504" t="s">
        <v>786</v>
      </c>
      <c r="L5" s="505"/>
      <c r="M5" s="505"/>
      <c r="N5" s="390" t="s">
        <v>787</v>
      </c>
      <c r="O5" s="506" t="s">
        <v>788</v>
      </c>
      <c r="P5" s="507"/>
      <c r="Q5" s="508"/>
      <c r="R5" s="509" t="s">
        <v>789</v>
      </c>
      <c r="S5" s="507"/>
      <c r="T5" s="510"/>
      <c r="U5" s="389" t="s">
        <v>790</v>
      </c>
      <c r="V5" s="390" t="s">
        <v>791</v>
      </c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</row>
    <row r="6" spans="1:36" ht="26.25" thickBot="1">
      <c r="A6" s="351"/>
      <c r="B6" s="356"/>
      <c r="C6" s="391"/>
      <c r="D6" s="391"/>
      <c r="E6" s="895" t="s">
        <v>792</v>
      </c>
      <c r="F6" s="896" t="s">
        <v>793</v>
      </c>
      <c r="G6" s="897" t="s">
        <v>794</v>
      </c>
      <c r="H6" s="898" t="s">
        <v>795</v>
      </c>
      <c r="I6" s="898" t="s">
        <v>796</v>
      </c>
      <c r="J6" s="895" t="s">
        <v>794</v>
      </c>
      <c r="K6" s="898" t="s">
        <v>795</v>
      </c>
      <c r="L6" s="898" t="s">
        <v>796</v>
      </c>
      <c r="M6" s="895" t="s">
        <v>794</v>
      </c>
      <c r="N6" s="899" t="s">
        <v>794</v>
      </c>
      <c r="O6" s="900" t="s">
        <v>795</v>
      </c>
      <c r="P6" s="901" t="s">
        <v>796</v>
      </c>
      <c r="Q6" s="902" t="s">
        <v>794</v>
      </c>
      <c r="R6" s="901" t="s">
        <v>795</v>
      </c>
      <c r="S6" s="901" t="s">
        <v>796</v>
      </c>
      <c r="T6" s="903" t="s">
        <v>794</v>
      </c>
      <c r="U6" s="392" t="s">
        <v>93</v>
      </c>
      <c r="V6" s="393" t="s">
        <v>93</v>
      </c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</row>
    <row r="7" spans="1:36" ht="25.5">
      <c r="A7" s="351"/>
      <c r="B7" s="533" t="s">
        <v>797</v>
      </c>
      <c r="C7" s="722">
        <v>1976</v>
      </c>
      <c r="D7" s="904" t="s">
        <v>798</v>
      </c>
      <c r="E7" s="722" t="s">
        <v>799</v>
      </c>
      <c r="F7" s="905" t="s">
        <v>800</v>
      </c>
      <c r="G7" s="906">
        <v>0</v>
      </c>
      <c r="H7" s="907" t="s">
        <v>801</v>
      </c>
      <c r="I7" s="908">
        <v>0</v>
      </c>
      <c r="J7" s="908"/>
      <c r="K7" s="909" t="s">
        <v>802</v>
      </c>
      <c r="L7" s="908">
        <v>0</v>
      </c>
      <c r="M7" s="908"/>
      <c r="N7" s="910"/>
      <c r="O7" s="911"/>
      <c r="P7" s="912">
        <v>0</v>
      </c>
      <c r="Q7" s="912"/>
      <c r="R7" s="913" t="s">
        <v>801</v>
      </c>
      <c r="S7" s="912">
        <v>0</v>
      </c>
      <c r="T7" s="914"/>
      <c r="U7" s="915"/>
      <c r="V7" s="916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</row>
    <row r="8" spans="1:36" ht="25.5">
      <c r="A8" s="351"/>
      <c r="B8" s="917"/>
      <c r="C8" s="714">
        <v>1921</v>
      </c>
      <c r="D8" s="802" t="s">
        <v>803</v>
      </c>
      <c r="E8" s="714" t="s">
        <v>799</v>
      </c>
      <c r="F8" s="918" t="s">
        <v>799</v>
      </c>
      <c r="G8" s="919">
        <v>0</v>
      </c>
      <c r="H8" s="907" t="s">
        <v>801</v>
      </c>
      <c r="I8" s="920">
        <v>0</v>
      </c>
      <c r="J8" s="920"/>
      <c r="K8" s="909" t="s">
        <v>802</v>
      </c>
      <c r="L8" s="920">
        <v>0</v>
      </c>
      <c r="M8" s="920"/>
      <c r="N8" s="921"/>
      <c r="O8" s="922"/>
      <c r="P8" s="920">
        <v>0</v>
      </c>
      <c r="Q8" s="920"/>
      <c r="R8" s="923" t="s">
        <v>801</v>
      </c>
      <c r="S8" s="920">
        <v>0</v>
      </c>
      <c r="T8" s="924"/>
      <c r="U8" s="925"/>
      <c r="V8" s="926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</row>
    <row r="9" spans="1:36" ht="20.25" customHeight="1">
      <c r="A9" s="351"/>
      <c r="B9" s="534" t="s">
        <v>804</v>
      </c>
      <c r="C9" s="714">
        <v>200</v>
      </c>
      <c r="D9" s="714" t="s">
        <v>805</v>
      </c>
      <c r="E9" s="714" t="s">
        <v>800</v>
      </c>
      <c r="F9" s="918" t="s">
        <v>799</v>
      </c>
      <c r="G9" s="919">
        <v>0</v>
      </c>
      <c r="H9" s="907" t="s">
        <v>801</v>
      </c>
      <c r="I9" s="920">
        <v>0</v>
      </c>
      <c r="J9" s="920"/>
      <c r="K9" s="909" t="s">
        <v>802</v>
      </c>
      <c r="L9" s="920">
        <v>0</v>
      </c>
      <c r="M9" s="920"/>
      <c r="N9" s="918"/>
      <c r="O9" s="922" t="s">
        <v>806</v>
      </c>
      <c r="P9" s="920">
        <v>0</v>
      </c>
      <c r="Q9" s="920"/>
      <c r="R9" s="923" t="s">
        <v>801</v>
      </c>
      <c r="S9" s="920">
        <v>0</v>
      </c>
      <c r="T9" s="924"/>
      <c r="U9" s="925"/>
      <c r="V9" s="926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</row>
    <row r="10" spans="1:36" ht="19.5" customHeight="1" thickBot="1">
      <c r="A10" s="351"/>
      <c r="B10" s="535"/>
      <c r="C10" s="927">
        <v>1000</v>
      </c>
      <c r="D10" s="927" t="s">
        <v>807</v>
      </c>
      <c r="E10" s="928" t="s">
        <v>800</v>
      </c>
      <c r="F10" s="929" t="s">
        <v>800</v>
      </c>
      <c r="G10" s="930">
        <v>0</v>
      </c>
      <c r="H10" s="931" t="s">
        <v>801</v>
      </c>
      <c r="I10" s="932">
        <v>0</v>
      </c>
      <c r="J10" s="932"/>
      <c r="K10" s="933" t="s">
        <v>802</v>
      </c>
      <c r="L10" s="932">
        <v>0</v>
      </c>
      <c r="M10" s="932"/>
      <c r="N10" s="934"/>
      <c r="O10" s="935" t="s">
        <v>806</v>
      </c>
      <c r="P10" s="932">
        <v>0</v>
      </c>
      <c r="Q10" s="932"/>
      <c r="R10" s="936" t="s">
        <v>801</v>
      </c>
      <c r="S10" s="932">
        <v>0</v>
      </c>
      <c r="T10" s="937"/>
      <c r="U10" s="938"/>
      <c r="V10" s="899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</row>
    <row r="11" spans="1:36">
      <c r="A11" s="351"/>
      <c r="B11" s="357"/>
      <c r="C11" s="358"/>
      <c r="D11" s="358"/>
      <c r="E11" s="894"/>
      <c r="F11" s="894"/>
      <c r="G11" s="894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>
      <c r="A12" s="351"/>
      <c r="B12" s="894"/>
      <c r="C12" s="939" t="s">
        <v>808</v>
      </c>
      <c r="D12" s="939"/>
      <c r="E12" s="939"/>
      <c r="F12" s="939"/>
      <c r="G12" s="894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>
      <c r="A13" s="351"/>
      <c r="B13" s="894"/>
      <c r="C13" s="894"/>
      <c r="D13" s="940"/>
      <c r="E13" s="894"/>
      <c r="F13" s="894"/>
      <c r="G13" s="894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>
      <c r="A14" s="351"/>
      <c r="B14" s="536" t="s">
        <v>809</v>
      </c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8"/>
      <c r="Q14" s="351"/>
      <c r="R14" s="351"/>
      <c r="S14" s="351"/>
      <c r="T14" s="351"/>
      <c r="U14" s="351"/>
      <c r="V14" s="351"/>
    </row>
    <row r="15" spans="1:36">
      <c r="A15" s="351"/>
      <c r="B15" s="359" t="s">
        <v>810</v>
      </c>
      <c r="C15" s="360"/>
      <c r="D15" s="360"/>
      <c r="E15" s="360"/>
      <c r="F15" s="360"/>
      <c r="G15" s="360"/>
      <c r="H15" s="360"/>
      <c r="I15" s="450"/>
      <c r="J15" s="361"/>
      <c r="K15" s="454" t="s">
        <v>811</v>
      </c>
      <c r="L15" s="360"/>
      <c r="M15" s="360"/>
      <c r="N15" s="360"/>
      <c r="O15" s="360"/>
      <c r="P15" s="362"/>
      <c r="Q15" s="351"/>
      <c r="R15" s="351"/>
      <c r="S15" s="351"/>
      <c r="T15" s="351"/>
      <c r="U15" s="351"/>
      <c r="V15" s="351"/>
    </row>
    <row r="16" spans="1:36" ht="84.6" customHeight="1">
      <c r="A16" s="351"/>
      <c r="B16" s="518" t="s">
        <v>812</v>
      </c>
      <c r="C16" s="539"/>
      <c r="D16" s="539"/>
      <c r="E16" s="539"/>
      <c r="F16" s="539"/>
      <c r="G16" s="539"/>
      <c r="H16" s="539"/>
      <c r="I16" s="540"/>
      <c r="J16" s="351"/>
      <c r="K16" s="541" t="s">
        <v>813</v>
      </c>
      <c r="L16" s="941"/>
      <c r="M16" s="941"/>
      <c r="N16" s="941"/>
      <c r="O16" s="941"/>
      <c r="P16" s="942"/>
      <c r="Q16" s="351"/>
      <c r="R16" s="351"/>
      <c r="S16" s="351"/>
      <c r="T16" s="351"/>
      <c r="U16" s="351"/>
      <c r="V16" s="351"/>
    </row>
    <row r="17" spans="1:22">
      <c r="A17" s="351"/>
      <c r="B17" s="363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64"/>
      <c r="Q17" s="351"/>
      <c r="R17" s="351"/>
      <c r="S17" s="351"/>
      <c r="T17" s="351"/>
      <c r="U17" s="351"/>
      <c r="V17" s="351"/>
    </row>
    <row r="18" spans="1:22">
      <c r="A18" s="351"/>
      <c r="B18" s="451" t="s">
        <v>804</v>
      </c>
      <c r="C18" s="452"/>
      <c r="D18" s="452"/>
      <c r="E18" s="452"/>
      <c r="F18" s="452"/>
      <c r="G18" s="452"/>
      <c r="H18" s="452"/>
      <c r="I18" s="450"/>
      <c r="J18" s="361"/>
      <c r="K18" s="454" t="s">
        <v>814</v>
      </c>
      <c r="L18" s="452"/>
      <c r="M18" s="452"/>
      <c r="N18" s="452"/>
      <c r="O18" s="452"/>
      <c r="P18" s="453"/>
      <c r="Q18" s="351"/>
      <c r="R18" s="351"/>
      <c r="S18" s="351"/>
      <c r="T18" s="351"/>
      <c r="U18" s="351"/>
      <c r="V18" s="351"/>
    </row>
    <row r="19" spans="1:22" ht="99.6" customHeight="1">
      <c r="A19" s="351"/>
      <c r="B19" s="518" t="s">
        <v>812</v>
      </c>
      <c r="C19" s="519"/>
      <c r="D19" s="519"/>
      <c r="E19" s="519"/>
      <c r="F19" s="519"/>
      <c r="G19" s="519"/>
      <c r="H19" s="519"/>
      <c r="I19" s="520"/>
      <c r="J19" s="351"/>
      <c r="K19" s="521" t="s">
        <v>815</v>
      </c>
      <c r="L19" s="522"/>
      <c r="M19" s="522"/>
      <c r="N19" s="522"/>
      <c r="O19" s="522"/>
      <c r="P19" s="523"/>
      <c r="Q19" s="351"/>
      <c r="R19" s="351"/>
      <c r="S19" s="351"/>
      <c r="T19" s="351"/>
      <c r="U19" s="351"/>
      <c r="V19" s="351"/>
    </row>
    <row r="20" spans="1:22">
      <c r="A20" s="351"/>
      <c r="B20" s="363"/>
      <c r="C20" s="351"/>
      <c r="D20" s="351"/>
      <c r="E20" s="351"/>
      <c r="F20" s="351"/>
      <c r="G20" s="351"/>
      <c r="H20" s="351"/>
      <c r="I20" s="351"/>
      <c r="J20" s="351"/>
      <c r="K20" s="522"/>
      <c r="L20" s="522"/>
      <c r="M20" s="522"/>
      <c r="N20" s="522"/>
      <c r="O20" s="522"/>
      <c r="P20" s="523"/>
      <c r="Q20" s="351"/>
      <c r="R20" s="351"/>
      <c r="S20" s="351"/>
      <c r="T20" s="351"/>
      <c r="U20" s="351"/>
      <c r="V20" s="351"/>
    </row>
    <row r="21" spans="1:22">
      <c r="A21" s="351"/>
      <c r="B21" s="451" t="s">
        <v>816</v>
      </c>
      <c r="C21" s="452"/>
      <c r="D21" s="452"/>
      <c r="E21" s="452"/>
      <c r="F21" s="452"/>
      <c r="G21" s="452"/>
      <c r="H21" s="452"/>
      <c r="I21" s="450"/>
      <c r="J21" s="351"/>
      <c r="K21" s="522"/>
      <c r="L21" s="522"/>
      <c r="M21" s="522"/>
      <c r="N21" s="522"/>
      <c r="O21" s="522"/>
      <c r="P21" s="523"/>
      <c r="Q21" s="351"/>
      <c r="R21" s="351"/>
      <c r="S21" s="351"/>
      <c r="T21" s="351"/>
      <c r="U21" s="351"/>
      <c r="V21" s="351"/>
    </row>
    <row r="22" spans="1:22" ht="76.900000000000006" customHeight="1">
      <c r="A22" s="351"/>
      <c r="B22" s="518" t="s">
        <v>812</v>
      </c>
      <c r="C22" s="519"/>
      <c r="D22" s="519"/>
      <c r="E22" s="519"/>
      <c r="F22" s="519"/>
      <c r="G22" s="519"/>
      <c r="H22" s="519"/>
      <c r="I22" s="520"/>
      <c r="J22" s="351"/>
      <c r="K22" s="522"/>
      <c r="L22" s="522"/>
      <c r="M22" s="522"/>
      <c r="N22" s="522"/>
      <c r="O22" s="522"/>
      <c r="P22" s="523"/>
      <c r="Q22" s="351"/>
      <c r="R22" s="351"/>
      <c r="S22" s="351"/>
      <c r="T22" s="351"/>
      <c r="U22" s="351"/>
      <c r="V22" s="351"/>
    </row>
    <row r="23" spans="1:22">
      <c r="A23" s="351"/>
      <c r="B23" s="363"/>
      <c r="C23" s="351"/>
      <c r="D23" s="351"/>
      <c r="E23" s="351"/>
      <c r="F23" s="351"/>
      <c r="G23" s="351"/>
      <c r="H23" s="351"/>
      <c r="I23" s="351"/>
      <c r="J23" s="351"/>
      <c r="K23" s="522"/>
      <c r="L23" s="522"/>
      <c r="M23" s="522"/>
      <c r="N23" s="522"/>
      <c r="O23" s="522"/>
      <c r="P23" s="523"/>
      <c r="Q23" s="351"/>
      <c r="R23" s="351"/>
      <c r="S23" s="351"/>
      <c r="T23" s="351"/>
      <c r="U23" s="351"/>
      <c r="V23" s="351"/>
    </row>
    <row r="24" spans="1:22">
      <c r="A24" s="351"/>
      <c r="B24" s="451" t="s">
        <v>817</v>
      </c>
      <c r="C24" s="452"/>
      <c r="D24" s="452"/>
      <c r="E24" s="452"/>
      <c r="F24" s="452"/>
      <c r="G24" s="452"/>
      <c r="H24" s="452"/>
      <c r="I24" s="450"/>
      <c r="J24" s="351"/>
      <c r="K24" s="522"/>
      <c r="L24" s="522"/>
      <c r="M24" s="522"/>
      <c r="N24" s="522"/>
      <c r="O24" s="522"/>
      <c r="P24" s="523"/>
      <c r="Q24" s="351"/>
      <c r="R24" s="351"/>
      <c r="S24" s="351"/>
      <c r="T24" s="351"/>
      <c r="U24" s="351"/>
      <c r="V24" s="351"/>
    </row>
    <row r="25" spans="1:22">
      <c r="A25" s="351"/>
      <c r="B25" s="524" t="s">
        <v>812</v>
      </c>
      <c r="C25" s="525"/>
      <c r="D25" s="525"/>
      <c r="E25" s="525"/>
      <c r="F25" s="525"/>
      <c r="G25" s="525"/>
      <c r="H25" s="525"/>
      <c r="I25" s="526"/>
      <c r="J25" s="351"/>
      <c r="K25" s="522"/>
      <c r="L25" s="522"/>
      <c r="M25" s="522"/>
      <c r="N25" s="522"/>
      <c r="O25" s="522"/>
      <c r="P25" s="523"/>
      <c r="Q25" s="351"/>
      <c r="R25" s="351"/>
      <c r="S25" s="351"/>
      <c r="T25" s="351"/>
      <c r="U25" s="351"/>
      <c r="V25" s="351"/>
    </row>
    <row r="26" spans="1:22">
      <c r="A26" s="351"/>
      <c r="B26" s="527"/>
      <c r="C26" s="528"/>
      <c r="D26" s="528"/>
      <c r="E26" s="528"/>
      <c r="F26" s="528"/>
      <c r="G26" s="528"/>
      <c r="H26" s="528"/>
      <c r="I26" s="529"/>
      <c r="J26" s="351"/>
      <c r="K26" s="522"/>
      <c r="L26" s="522"/>
      <c r="M26" s="522"/>
      <c r="N26" s="522"/>
      <c r="O26" s="522"/>
      <c r="P26" s="523"/>
      <c r="Q26" s="351"/>
      <c r="R26" s="351"/>
      <c r="S26" s="351"/>
      <c r="T26" s="351"/>
      <c r="U26" s="351"/>
      <c r="V26" s="351"/>
    </row>
    <row r="27" spans="1:22">
      <c r="A27" s="351"/>
      <c r="B27" s="527"/>
      <c r="C27" s="528"/>
      <c r="D27" s="528"/>
      <c r="E27" s="528"/>
      <c r="F27" s="528"/>
      <c r="G27" s="528"/>
      <c r="H27" s="528"/>
      <c r="I27" s="529"/>
      <c r="J27" s="351"/>
      <c r="K27" s="943"/>
      <c r="L27" s="943"/>
      <c r="M27" s="943"/>
      <c r="N27" s="943"/>
      <c r="O27" s="943"/>
      <c r="P27" s="944"/>
      <c r="Q27" s="351"/>
      <c r="R27" s="351"/>
      <c r="S27" s="351"/>
      <c r="T27" s="351"/>
      <c r="U27" s="351"/>
      <c r="V27" s="351"/>
    </row>
    <row r="28" spans="1:22" ht="15.75" thickBot="1">
      <c r="A28" s="351"/>
      <c r="B28" s="530"/>
      <c r="C28" s="531"/>
      <c r="D28" s="531"/>
      <c r="E28" s="531"/>
      <c r="F28" s="531"/>
      <c r="G28" s="531"/>
      <c r="H28" s="531"/>
      <c r="I28" s="532"/>
      <c r="J28" s="365"/>
      <c r="K28" s="945"/>
      <c r="L28" s="945"/>
      <c r="M28" s="945"/>
      <c r="N28" s="945"/>
      <c r="O28" s="945"/>
      <c r="P28" s="946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7"/>
  <sheetViews>
    <sheetView tabSelected="1" zoomScale="80" zoomScaleNormal="80" workbookViewId="0" xr3:uid="{958C4451-9541-5A59-BF78-D2F731DF1C81}">
      <selection activeCell="AG28" sqref="AG28"/>
    </sheetView>
  </sheetViews>
  <sheetFormatPr defaultColWidth="8.88671875" defaultRowHeight="15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36" ht="18">
      <c r="A2" s="55" t="s">
        <v>58</v>
      </c>
      <c r="B2" s="56"/>
      <c r="C2" s="57"/>
      <c r="D2" s="57"/>
      <c r="E2" s="57"/>
      <c r="F2" s="57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36" ht="25.5">
      <c r="A3" s="59" t="s">
        <v>59</v>
      </c>
      <c r="B3" s="60" t="s">
        <v>60</v>
      </c>
      <c r="C3" s="61" t="s">
        <v>61</v>
      </c>
      <c r="D3" s="62" t="e">
        <f>'TITLE PAGE'!#REF!</f>
        <v>#REF!</v>
      </c>
      <c r="E3" s="62" t="s">
        <v>62</v>
      </c>
      <c r="F3" s="62" t="s">
        <v>63</v>
      </c>
      <c r="G3" s="62" t="s">
        <v>64</v>
      </c>
      <c r="H3" s="63" t="s">
        <v>65</v>
      </c>
      <c r="I3" s="63" t="s">
        <v>66</v>
      </c>
      <c r="J3" s="63" t="s">
        <v>67</v>
      </c>
      <c r="K3" s="63" t="s">
        <v>68</v>
      </c>
      <c r="L3" s="63" t="s">
        <v>69</v>
      </c>
      <c r="M3" s="63" t="s">
        <v>70</v>
      </c>
      <c r="N3" s="63" t="s">
        <v>71</v>
      </c>
      <c r="O3" s="63" t="s">
        <v>72</v>
      </c>
      <c r="P3" s="63" t="s">
        <v>73</v>
      </c>
      <c r="Q3" s="63" t="s">
        <v>74</v>
      </c>
      <c r="R3" s="63" t="s">
        <v>75</v>
      </c>
      <c r="S3" s="63" t="s">
        <v>76</v>
      </c>
      <c r="T3" s="63" t="s">
        <v>77</v>
      </c>
      <c r="U3" s="63" t="s">
        <v>78</v>
      </c>
      <c r="V3" s="63" t="s">
        <v>79</v>
      </c>
      <c r="W3" s="63" t="s">
        <v>80</v>
      </c>
      <c r="X3" s="63" t="s">
        <v>81</v>
      </c>
      <c r="Y3" s="63" t="s">
        <v>82</v>
      </c>
      <c r="Z3" s="63" t="s">
        <v>83</v>
      </c>
      <c r="AA3" s="63" t="s">
        <v>84</v>
      </c>
      <c r="AB3" s="63" t="s">
        <v>85</v>
      </c>
      <c r="AC3" s="63" t="s">
        <v>86</v>
      </c>
      <c r="AD3" s="63" t="s">
        <v>87</v>
      </c>
      <c r="AE3" s="63" t="s">
        <v>88</v>
      </c>
      <c r="AF3" s="63" t="s">
        <v>89</v>
      </c>
      <c r="AG3" s="378"/>
      <c r="AH3" s="378"/>
      <c r="AI3" s="378"/>
      <c r="AJ3" s="378"/>
    </row>
    <row r="4" spans="1:36">
      <c r="A4" s="64"/>
      <c r="B4" s="65" t="s">
        <v>90</v>
      </c>
      <c r="C4" s="59"/>
      <c r="D4" s="6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378"/>
      <c r="AH4" s="378"/>
      <c r="AI4" s="378"/>
      <c r="AJ4" s="378"/>
    </row>
    <row r="5" spans="1:36">
      <c r="A5" s="68" t="s">
        <v>91</v>
      </c>
      <c r="B5" s="69" t="s">
        <v>92</v>
      </c>
      <c r="C5" s="68" t="s">
        <v>93</v>
      </c>
      <c r="D5" s="70">
        <f>'4. BL SDB'!H5</f>
        <v>0.11700000000000001</v>
      </c>
      <c r="E5" s="70">
        <f>'4. BL SDB'!I5</f>
        <v>0.11700000000000001</v>
      </c>
      <c r="F5" s="70">
        <f>'4. BL SDB'!J5</f>
        <v>0.11699999999999999</v>
      </c>
      <c r="G5" s="70">
        <f>'4. BL SDB'!K5</f>
        <v>0.11700000000000002</v>
      </c>
      <c r="H5" s="70">
        <f>'4. BL SDB'!L5</f>
        <v>0.11700000000000002</v>
      </c>
      <c r="I5" s="70">
        <f>'4. BL SDB'!M5</f>
        <v>0.11699999999999999</v>
      </c>
      <c r="J5" s="70">
        <f>'4. BL SDB'!N5</f>
        <v>0.11699999999999999</v>
      </c>
      <c r="K5" s="70">
        <f>'4. BL SDB'!O5</f>
        <v>0.11699999999999999</v>
      </c>
      <c r="L5" s="70">
        <f>'4. BL SDB'!P5</f>
        <v>0.11699999999999999</v>
      </c>
      <c r="M5" s="70">
        <f>'4. BL SDB'!Q5</f>
        <v>0.11699999999999999</v>
      </c>
      <c r="N5" s="70">
        <f>'4. BL SDB'!R5</f>
        <v>0.11699999999999999</v>
      </c>
      <c r="O5" s="70">
        <f>'4. BL SDB'!S5</f>
        <v>0.11699999999999999</v>
      </c>
      <c r="P5" s="70">
        <f>'4. BL SDB'!T5</f>
        <v>0.11699999999999999</v>
      </c>
      <c r="Q5" s="70">
        <f>'4. BL SDB'!U5</f>
        <v>0.11699999999999999</v>
      </c>
      <c r="R5" s="70">
        <f>'4. BL SDB'!V5</f>
        <v>0.11699999999999999</v>
      </c>
      <c r="S5" s="70">
        <f>'4. BL SDB'!W5</f>
        <v>0.11699999999999999</v>
      </c>
      <c r="T5" s="70">
        <f>'4. BL SDB'!X5</f>
        <v>0.11699999999999999</v>
      </c>
      <c r="U5" s="70">
        <f>'4. BL SDB'!Y5</f>
        <v>0.11699999999999999</v>
      </c>
      <c r="V5" s="70">
        <f>'4. BL SDB'!Z5</f>
        <v>0.11699999999999999</v>
      </c>
      <c r="W5" s="70">
        <f>'4. BL SDB'!AA5</f>
        <v>0.11699999999999999</v>
      </c>
      <c r="X5" s="70">
        <f>'4. BL SDB'!AB5</f>
        <v>0.11699999999999999</v>
      </c>
      <c r="Y5" s="70">
        <f>'4. BL SDB'!AC5</f>
        <v>0.11699999999999999</v>
      </c>
      <c r="Z5" s="70">
        <f>'4. BL SDB'!AD5</f>
        <v>0.11699999999999999</v>
      </c>
      <c r="AA5" s="70">
        <f>'4. BL SDB'!AE5</f>
        <v>0.11699999999999999</v>
      </c>
      <c r="AB5" s="70">
        <f>'4. BL SDB'!AF5</f>
        <v>0.11699999999999999</v>
      </c>
      <c r="AC5" s="70">
        <f>'4. BL SDB'!AG5</f>
        <v>0.11699999999999999</v>
      </c>
      <c r="AD5" s="70">
        <f>'4. BL SDB'!AH5</f>
        <v>0.11699999999999999</v>
      </c>
      <c r="AE5" s="70">
        <f>'4. BL SDB'!AI5</f>
        <v>0.11699999999999999</v>
      </c>
      <c r="AF5" s="70">
        <f>'4. BL SDB'!AJ5</f>
        <v>0.11699999999999999</v>
      </c>
      <c r="AG5" s="378"/>
      <c r="AH5" s="378"/>
      <c r="AI5" s="378"/>
      <c r="AJ5" s="378"/>
    </row>
    <row r="6" spans="1:36">
      <c r="A6" s="68" t="s">
        <v>94</v>
      </c>
      <c r="B6" s="69" t="s">
        <v>92</v>
      </c>
      <c r="C6" s="68" t="s">
        <v>93</v>
      </c>
      <c r="D6" s="70">
        <f>'9. FP SDB'!H5</f>
        <v>0.11700000000000001</v>
      </c>
      <c r="E6" s="70">
        <f>'9. FP SDB'!I5</f>
        <v>0</v>
      </c>
      <c r="F6" s="70">
        <f>'9. FP SDB'!J5</f>
        <v>0</v>
      </c>
      <c r="G6" s="70">
        <f>'9. FP SDB'!K5</f>
        <v>0</v>
      </c>
      <c r="H6" s="70">
        <f>'9. FP SDB'!L5</f>
        <v>0.11700000000000002</v>
      </c>
      <c r="I6" s="70">
        <f>'9. FP SDB'!M5</f>
        <v>0.11699999999999999</v>
      </c>
      <c r="J6" s="70">
        <f>'9. FP SDB'!N5</f>
        <v>0.11699999999999999</v>
      </c>
      <c r="K6" s="70">
        <f>'9. FP SDB'!O5</f>
        <v>0.11699999999999999</v>
      </c>
      <c r="L6" s="70">
        <f>'9. FP SDB'!P5</f>
        <v>0.11699999999999999</v>
      </c>
      <c r="M6" s="70">
        <f>'9. FP SDB'!Q5</f>
        <v>0.11699999999999999</v>
      </c>
      <c r="N6" s="70">
        <f>'9. FP SDB'!R5</f>
        <v>0.11699999999999999</v>
      </c>
      <c r="O6" s="70">
        <f>'9. FP SDB'!S5</f>
        <v>0.11699999999999999</v>
      </c>
      <c r="P6" s="70">
        <f>'9. FP SDB'!T5</f>
        <v>0.11699999999999999</v>
      </c>
      <c r="Q6" s="70">
        <f>'9. FP SDB'!U5</f>
        <v>0.11699999999999999</v>
      </c>
      <c r="R6" s="70">
        <f>'9. FP SDB'!V5</f>
        <v>0.11699999999999999</v>
      </c>
      <c r="S6" s="70">
        <f>'9. FP SDB'!W5</f>
        <v>0.11699999999999999</v>
      </c>
      <c r="T6" s="70">
        <f>'9. FP SDB'!X5</f>
        <v>0.11699999999999999</v>
      </c>
      <c r="U6" s="70">
        <f>'9. FP SDB'!Y5</f>
        <v>0.11699999999999999</v>
      </c>
      <c r="V6" s="70">
        <f>'9. FP SDB'!Z5</f>
        <v>0.11699999999999999</v>
      </c>
      <c r="W6" s="70">
        <f>'9. FP SDB'!AA5</f>
        <v>0.11699999999999999</v>
      </c>
      <c r="X6" s="70">
        <f>'9. FP SDB'!AB5</f>
        <v>0.11699999999999999</v>
      </c>
      <c r="Y6" s="70">
        <f>'9. FP SDB'!AC5</f>
        <v>0.11699999999999999</v>
      </c>
      <c r="Z6" s="70">
        <f>'9. FP SDB'!AD5</f>
        <v>0.11699999999999999</v>
      </c>
      <c r="AA6" s="70">
        <f>'9. FP SDB'!AE5</f>
        <v>0.11699999999999999</v>
      </c>
      <c r="AB6" s="70">
        <f>'9. FP SDB'!AF5</f>
        <v>0.11699999999999999</v>
      </c>
      <c r="AC6" s="70">
        <f>'9. FP SDB'!AG5</f>
        <v>0.11699999999999999</v>
      </c>
      <c r="AD6" s="70">
        <f>'9. FP SDB'!AH5</f>
        <v>0.11699999999999999</v>
      </c>
      <c r="AE6" s="70">
        <f>'9. FP SDB'!AI5</f>
        <v>0.11699999999999999</v>
      </c>
      <c r="AF6" s="70">
        <f>'9. FP SDB'!AJ5</f>
        <v>0.11699999999999999</v>
      </c>
      <c r="AG6" s="378"/>
      <c r="AH6" s="378"/>
      <c r="AI6" s="378"/>
      <c r="AJ6" s="378"/>
    </row>
    <row r="7" spans="1:36">
      <c r="A7" s="59"/>
      <c r="B7" s="65" t="s">
        <v>95</v>
      </c>
      <c r="C7" s="59"/>
      <c r="D7" s="70">
        <f>'9. FP SDB'!H6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378"/>
      <c r="AH7" s="378"/>
      <c r="AI7" s="378"/>
      <c r="AJ7" s="378"/>
    </row>
    <row r="8" spans="1:36">
      <c r="A8" s="68" t="s">
        <v>96</v>
      </c>
      <c r="B8" s="69" t="s">
        <v>97</v>
      </c>
      <c r="C8" s="68" t="s">
        <v>93</v>
      </c>
      <c r="D8" s="70">
        <f>'3. BL Demand'!H10</f>
        <v>0</v>
      </c>
      <c r="E8" s="70">
        <f>'3. BL Demand'!I10</f>
        <v>0</v>
      </c>
      <c r="F8" s="70">
        <f>'3. BL Demand'!J10</f>
        <v>0</v>
      </c>
      <c r="G8" s="70">
        <f>'3. BL Demand'!K10</f>
        <v>0</v>
      </c>
      <c r="H8" s="70">
        <f>'3. BL Demand'!L10</f>
        <v>0</v>
      </c>
      <c r="I8" s="70">
        <f>'3. BL Demand'!M10</f>
        <v>0</v>
      </c>
      <c r="J8" s="70">
        <f>'3. BL Demand'!N10</f>
        <v>0</v>
      </c>
      <c r="K8" s="70">
        <f>'3. BL Demand'!O10</f>
        <v>0</v>
      </c>
      <c r="L8" s="70">
        <f>'3. BL Demand'!P10</f>
        <v>0</v>
      </c>
      <c r="M8" s="70">
        <f>'3. BL Demand'!Q10</f>
        <v>0</v>
      </c>
      <c r="N8" s="70">
        <f>'3. BL Demand'!R10</f>
        <v>0</v>
      </c>
      <c r="O8" s="70">
        <f>'3. BL Demand'!S10</f>
        <v>0</v>
      </c>
      <c r="P8" s="70">
        <f>'3. BL Demand'!T10</f>
        <v>0</v>
      </c>
      <c r="Q8" s="70">
        <f>'3. BL Demand'!U10</f>
        <v>0</v>
      </c>
      <c r="R8" s="70">
        <f>'3. BL Demand'!V10</f>
        <v>0</v>
      </c>
      <c r="S8" s="70">
        <f>'3. BL Demand'!W10</f>
        <v>0</v>
      </c>
      <c r="T8" s="70">
        <f>'3. BL Demand'!X10</f>
        <v>0</v>
      </c>
      <c r="U8" s="70">
        <f>'3. BL Demand'!Y10</f>
        <v>0</v>
      </c>
      <c r="V8" s="70">
        <f>'3. BL Demand'!Z10</f>
        <v>0</v>
      </c>
      <c r="W8" s="70">
        <f>'3. BL Demand'!AA10</f>
        <v>0</v>
      </c>
      <c r="X8" s="70">
        <f>'3. BL Demand'!AB10</f>
        <v>0</v>
      </c>
      <c r="Y8" s="70">
        <f>'3. BL Demand'!AC10</f>
        <v>0</v>
      </c>
      <c r="Z8" s="70">
        <f>'3. BL Demand'!AD10</f>
        <v>0</v>
      </c>
      <c r="AA8" s="70">
        <f>'3. BL Demand'!AE10</f>
        <v>0</v>
      </c>
      <c r="AB8" s="70">
        <f>'3. BL Demand'!AF10</f>
        <v>0</v>
      </c>
      <c r="AC8" s="70">
        <f>'3. BL Demand'!AG10</f>
        <v>0</v>
      </c>
      <c r="AD8" s="70">
        <f>'3. BL Demand'!AH10</f>
        <v>0</v>
      </c>
      <c r="AE8" s="70">
        <f>'3. BL Demand'!AI10</f>
        <v>0</v>
      </c>
      <c r="AF8" s="70">
        <f>'3. BL Demand'!AJ10</f>
        <v>0</v>
      </c>
      <c r="AG8" s="378"/>
      <c r="AH8" s="378"/>
      <c r="AI8" s="378"/>
      <c r="AJ8" s="378"/>
    </row>
    <row r="9" spans="1:36">
      <c r="A9" s="68" t="s">
        <v>98</v>
      </c>
      <c r="B9" s="69" t="s">
        <v>97</v>
      </c>
      <c r="C9" s="68" t="s">
        <v>93</v>
      </c>
      <c r="D9" s="70">
        <f>'8. FP Demand'!H10</f>
        <v>0</v>
      </c>
      <c r="E9" s="70">
        <f>'8. FP Demand'!I10</f>
        <v>0</v>
      </c>
      <c r="F9" s="70">
        <f>'8. FP Demand'!J10</f>
        <v>0</v>
      </c>
      <c r="G9" s="70">
        <f>'8. FP Demand'!K10</f>
        <v>0</v>
      </c>
      <c r="H9" s="70">
        <f>'8. FP Demand'!L10</f>
        <v>0</v>
      </c>
      <c r="I9" s="70">
        <f>'8. FP Demand'!M10</f>
        <v>0</v>
      </c>
      <c r="J9" s="70">
        <f>'8. FP Demand'!N10</f>
        <v>0</v>
      </c>
      <c r="K9" s="70">
        <f>'8. FP Demand'!O10</f>
        <v>0</v>
      </c>
      <c r="L9" s="70">
        <f>'8. FP Demand'!P10</f>
        <v>0</v>
      </c>
      <c r="M9" s="70">
        <f>'8. FP Demand'!Q10</f>
        <v>0</v>
      </c>
      <c r="N9" s="70">
        <f>'8. FP Demand'!R10</f>
        <v>0</v>
      </c>
      <c r="O9" s="70">
        <f>'8. FP Demand'!S10</f>
        <v>0</v>
      </c>
      <c r="P9" s="70">
        <f>'8. FP Demand'!T10</f>
        <v>0</v>
      </c>
      <c r="Q9" s="70">
        <f>'8. FP Demand'!U10</f>
        <v>0</v>
      </c>
      <c r="R9" s="70">
        <f>'8. FP Demand'!V10</f>
        <v>0</v>
      </c>
      <c r="S9" s="70">
        <f>'8. FP Demand'!W10</f>
        <v>0</v>
      </c>
      <c r="T9" s="70">
        <f>'8. FP Demand'!X10</f>
        <v>0</v>
      </c>
      <c r="U9" s="70">
        <f>'8. FP Demand'!Y10</f>
        <v>0</v>
      </c>
      <c r="V9" s="70">
        <f>'8. FP Demand'!Z10</f>
        <v>0</v>
      </c>
      <c r="W9" s="70">
        <f>'8. FP Demand'!AA10</f>
        <v>0</v>
      </c>
      <c r="X9" s="70">
        <f>'8. FP Demand'!AB10</f>
        <v>0</v>
      </c>
      <c r="Y9" s="70">
        <f>'8. FP Demand'!AC10</f>
        <v>0</v>
      </c>
      <c r="Z9" s="70">
        <f>'8. FP Demand'!AD10</f>
        <v>0</v>
      </c>
      <c r="AA9" s="70">
        <f>'8. FP Demand'!AE10</f>
        <v>0</v>
      </c>
      <c r="AB9" s="70">
        <f>'8. FP Demand'!AF10</f>
        <v>0</v>
      </c>
      <c r="AC9" s="70">
        <f>'8. FP Demand'!AG10</f>
        <v>0</v>
      </c>
      <c r="AD9" s="70">
        <f>'8. FP Demand'!AH10</f>
        <v>0</v>
      </c>
      <c r="AE9" s="70">
        <f>'8. FP Demand'!AI10</f>
        <v>0</v>
      </c>
      <c r="AF9" s="70">
        <f>'8. FP Demand'!AJ10</f>
        <v>0</v>
      </c>
      <c r="AG9" s="378"/>
      <c r="AH9" s="378"/>
      <c r="AI9" s="378"/>
      <c r="AJ9" s="378"/>
    </row>
    <row r="10" spans="1:36">
      <c r="A10" s="68" t="s">
        <v>99</v>
      </c>
      <c r="B10" s="69" t="s">
        <v>100</v>
      </c>
      <c r="C10" s="68" t="s">
        <v>93</v>
      </c>
      <c r="D10" s="70">
        <f>'3. BL Demand'!H9</f>
        <v>1.3248124999999998E-2</v>
      </c>
      <c r="E10" s="70">
        <f>'3. BL Demand'!I9</f>
        <v>1.3248124999999998E-2</v>
      </c>
      <c r="F10" s="70">
        <f>'3. BL Demand'!J9</f>
        <v>2.78210625E-2</v>
      </c>
      <c r="G10" s="70">
        <f>'3. BL Demand'!K9</f>
        <v>4.6368437499999998E-2</v>
      </c>
      <c r="H10" s="70">
        <f>'3. BL Demand'!L9</f>
        <v>6.4915812499999989E-2</v>
      </c>
      <c r="I10" s="70">
        <f>'3. BL Demand'!M9</f>
        <v>7.8826343749999986E-2</v>
      </c>
      <c r="J10" s="70">
        <f>'3. BL Demand'!N9</f>
        <v>7.8826343749999986E-2</v>
      </c>
      <c r="K10" s="70">
        <f>'3. BL Demand'!O9</f>
        <v>7.8826343749999986E-2</v>
      </c>
      <c r="L10" s="70">
        <f>'3. BL Demand'!P9</f>
        <v>7.8826343749999986E-2</v>
      </c>
      <c r="M10" s="70">
        <f>'3. BL Demand'!Q9</f>
        <v>7.8826343749999986E-2</v>
      </c>
      <c r="N10" s="70">
        <f>'3. BL Demand'!R9</f>
        <v>7.8826343749999986E-2</v>
      </c>
      <c r="O10" s="70">
        <f>'3. BL Demand'!S9</f>
        <v>7.8826343749999986E-2</v>
      </c>
      <c r="P10" s="70">
        <f>'3. BL Demand'!T9</f>
        <v>7.8826343749999986E-2</v>
      </c>
      <c r="Q10" s="70">
        <f>'3. BL Demand'!U9</f>
        <v>7.8826343749999986E-2</v>
      </c>
      <c r="R10" s="70">
        <f>'3. BL Demand'!V9</f>
        <v>7.8826343749999986E-2</v>
      </c>
      <c r="S10" s="70">
        <f>'3. BL Demand'!W9</f>
        <v>7.8826343749999986E-2</v>
      </c>
      <c r="T10" s="70">
        <f>'3. BL Demand'!X9</f>
        <v>7.8826343749999986E-2</v>
      </c>
      <c r="U10" s="70">
        <f>'3. BL Demand'!Y9</f>
        <v>7.8826343749999986E-2</v>
      </c>
      <c r="V10" s="70">
        <f>'3. BL Demand'!Z9</f>
        <v>7.8826343749999986E-2</v>
      </c>
      <c r="W10" s="70">
        <f>'3. BL Demand'!AA9</f>
        <v>7.8826343749999986E-2</v>
      </c>
      <c r="X10" s="70">
        <f>'3. BL Demand'!AB9</f>
        <v>7.8826343749999986E-2</v>
      </c>
      <c r="Y10" s="70">
        <f>'3. BL Demand'!AC9</f>
        <v>7.8826343749999986E-2</v>
      </c>
      <c r="Z10" s="70">
        <f>'3. BL Demand'!AD9</f>
        <v>7.8826343749999986E-2</v>
      </c>
      <c r="AA10" s="70">
        <f>'3. BL Demand'!AE9</f>
        <v>7.8826343749999986E-2</v>
      </c>
      <c r="AB10" s="70">
        <f>'3. BL Demand'!AF9</f>
        <v>7.8826343749999986E-2</v>
      </c>
      <c r="AC10" s="70">
        <f>'3. BL Demand'!AG9</f>
        <v>7.8826343749999986E-2</v>
      </c>
      <c r="AD10" s="70">
        <f>'3. BL Demand'!AH9</f>
        <v>7.8826343749999986E-2</v>
      </c>
      <c r="AE10" s="70">
        <f>'3. BL Demand'!AI9</f>
        <v>7.8826343749999986E-2</v>
      </c>
      <c r="AF10" s="70">
        <f>'3. BL Demand'!AJ9</f>
        <v>7.8826343749999986E-2</v>
      </c>
      <c r="AG10" s="378"/>
      <c r="AH10" s="378"/>
      <c r="AI10" s="378"/>
      <c r="AJ10" s="378"/>
    </row>
    <row r="11" spans="1:36">
      <c r="A11" s="68" t="s">
        <v>101</v>
      </c>
      <c r="B11" s="69" t="s">
        <v>100</v>
      </c>
      <c r="C11" s="68" t="s">
        <v>93</v>
      </c>
      <c r="D11" s="70">
        <f>'8. FP Demand'!H9</f>
        <v>1.3248124999999998E-2</v>
      </c>
      <c r="E11" s="70">
        <f>'8. FP Demand'!I9</f>
        <v>1.3248124999999998E-2</v>
      </c>
      <c r="F11" s="70">
        <f>'8. FP Demand'!J9</f>
        <v>2.78210625E-2</v>
      </c>
      <c r="G11" s="70">
        <f>'8. FP Demand'!K9</f>
        <v>4.6368437499999998E-2</v>
      </c>
      <c r="H11" s="70">
        <f>'8. FP Demand'!L9</f>
        <v>6.4915812499999989E-2</v>
      </c>
      <c r="I11" s="70">
        <f>'8. FP Demand'!M9</f>
        <v>7.8826343749999986E-2</v>
      </c>
      <c r="J11" s="70">
        <f>'8. FP Demand'!N9</f>
        <v>7.8826343749999986E-2</v>
      </c>
      <c r="K11" s="70">
        <f>'8. FP Demand'!O9</f>
        <v>7.8826343749999986E-2</v>
      </c>
      <c r="L11" s="70">
        <f>'8. FP Demand'!P9</f>
        <v>7.8826343749999986E-2</v>
      </c>
      <c r="M11" s="70">
        <f>'8. FP Demand'!Q9</f>
        <v>7.8826343749999986E-2</v>
      </c>
      <c r="N11" s="70">
        <f>'8. FP Demand'!R9</f>
        <v>7.8826343749999986E-2</v>
      </c>
      <c r="O11" s="70">
        <f>'8. FP Demand'!S9</f>
        <v>7.8826343749999986E-2</v>
      </c>
      <c r="P11" s="70">
        <f>'8. FP Demand'!T9</f>
        <v>7.8826343749999986E-2</v>
      </c>
      <c r="Q11" s="70">
        <f>'8. FP Demand'!U9</f>
        <v>7.8826343749999986E-2</v>
      </c>
      <c r="R11" s="70">
        <f>'8. FP Demand'!V9</f>
        <v>7.8826343749999986E-2</v>
      </c>
      <c r="S11" s="70">
        <f>'8. FP Demand'!W9</f>
        <v>7.8826343749999986E-2</v>
      </c>
      <c r="T11" s="70">
        <f>'8. FP Demand'!X9</f>
        <v>7.8826343749999986E-2</v>
      </c>
      <c r="U11" s="70">
        <f>'8. FP Demand'!Y9</f>
        <v>7.8826343749999986E-2</v>
      </c>
      <c r="V11" s="70">
        <f>'8. FP Demand'!Z9</f>
        <v>7.8826343749999986E-2</v>
      </c>
      <c r="W11" s="70">
        <f>'8. FP Demand'!AA9</f>
        <v>7.8826343749999986E-2</v>
      </c>
      <c r="X11" s="70">
        <f>'8. FP Demand'!AB9</f>
        <v>7.8826343749999986E-2</v>
      </c>
      <c r="Y11" s="70">
        <f>'8. FP Demand'!AC9</f>
        <v>7.8826343749999986E-2</v>
      </c>
      <c r="Z11" s="70">
        <f>'8. FP Demand'!AD9</f>
        <v>7.8826343749999986E-2</v>
      </c>
      <c r="AA11" s="70">
        <f>'8. FP Demand'!AE9</f>
        <v>7.8826343749999986E-2</v>
      </c>
      <c r="AB11" s="70">
        <f>'8. FP Demand'!AF9</f>
        <v>7.8826343749999986E-2</v>
      </c>
      <c r="AC11" s="70">
        <f>'8. FP Demand'!AG9</f>
        <v>7.8826343749999986E-2</v>
      </c>
      <c r="AD11" s="70">
        <f>'8. FP Demand'!AH9</f>
        <v>7.8826343749999986E-2</v>
      </c>
      <c r="AE11" s="70">
        <f>'8. FP Demand'!AI9</f>
        <v>7.8826343749999986E-2</v>
      </c>
      <c r="AF11" s="70">
        <f>'8. FP Demand'!AJ9</f>
        <v>7.8826343749999986E-2</v>
      </c>
    </row>
    <row r="12" spans="1:36">
      <c r="A12" s="68" t="s">
        <v>102</v>
      </c>
      <c r="B12" s="69" t="s">
        <v>103</v>
      </c>
      <c r="C12" s="68" t="s">
        <v>93</v>
      </c>
      <c r="D12" s="70">
        <f>'3. BL Demand'!H7+'3. BL Demand'!H8</f>
        <v>0</v>
      </c>
      <c r="E12" s="70">
        <f>'3. BL Demand'!I7+'3. BL Demand'!I8</f>
        <v>0</v>
      </c>
      <c r="F12" s="70">
        <f>'3. BL Demand'!J7+'3. BL Demand'!J8</f>
        <v>0</v>
      </c>
      <c r="G12" s="70">
        <f>'3. BL Demand'!K7+'3. BL Demand'!K8</f>
        <v>0</v>
      </c>
      <c r="H12" s="70">
        <f>'3. BL Demand'!L7+'3. BL Demand'!L8</f>
        <v>0</v>
      </c>
      <c r="I12" s="70">
        <f>'3. BL Demand'!M7+'3. BL Demand'!M8</f>
        <v>0</v>
      </c>
      <c r="J12" s="70">
        <f>'3. BL Demand'!N7+'3. BL Demand'!N8</f>
        <v>0</v>
      </c>
      <c r="K12" s="70">
        <f>'3. BL Demand'!O7+'3. BL Demand'!O8</f>
        <v>0</v>
      </c>
      <c r="L12" s="70">
        <f>'3. BL Demand'!P7+'3. BL Demand'!P8</f>
        <v>0</v>
      </c>
      <c r="M12" s="70">
        <f>'3. BL Demand'!Q7+'3. BL Demand'!Q8</f>
        <v>0</v>
      </c>
      <c r="N12" s="70">
        <f>'3. BL Demand'!R7+'3. BL Demand'!R8</f>
        <v>0</v>
      </c>
      <c r="O12" s="70">
        <f>'3. BL Demand'!S7+'3. BL Demand'!S8</f>
        <v>0</v>
      </c>
      <c r="P12" s="70">
        <f>'3. BL Demand'!T7+'3. BL Demand'!T8</f>
        <v>0</v>
      </c>
      <c r="Q12" s="70">
        <f>'3. BL Demand'!U7+'3. BL Demand'!U8</f>
        <v>0</v>
      </c>
      <c r="R12" s="70">
        <f>'3. BL Demand'!V7+'3. BL Demand'!V8</f>
        <v>0</v>
      </c>
      <c r="S12" s="70">
        <f>'3. BL Demand'!W7+'3. BL Demand'!W8</f>
        <v>0</v>
      </c>
      <c r="T12" s="70">
        <f>'3. BL Demand'!X7+'3. BL Demand'!X8</f>
        <v>0</v>
      </c>
      <c r="U12" s="70">
        <f>'3. BL Demand'!Y7+'3. BL Demand'!Y8</f>
        <v>0</v>
      </c>
      <c r="V12" s="70">
        <f>'3. BL Demand'!Z7+'3. BL Demand'!Z8</f>
        <v>0</v>
      </c>
      <c r="W12" s="70">
        <f>'3. BL Demand'!AA7+'3. BL Demand'!AA8</f>
        <v>0</v>
      </c>
      <c r="X12" s="70">
        <f>'3. BL Demand'!AB7+'3. BL Demand'!AB8</f>
        <v>0</v>
      </c>
      <c r="Y12" s="70">
        <f>'3. BL Demand'!AC7+'3. BL Demand'!AC8</f>
        <v>0</v>
      </c>
      <c r="Z12" s="70">
        <f>'3. BL Demand'!AD7+'3. BL Demand'!AD8</f>
        <v>0</v>
      </c>
      <c r="AA12" s="70">
        <f>'3. BL Demand'!AE7+'3. BL Demand'!AE8</f>
        <v>0</v>
      </c>
      <c r="AB12" s="70">
        <f>'3. BL Demand'!AF7+'3. BL Demand'!AF8</f>
        <v>0</v>
      </c>
      <c r="AC12" s="70">
        <f>'3. BL Demand'!AG7+'3. BL Demand'!AG8</f>
        <v>0</v>
      </c>
      <c r="AD12" s="70">
        <f>'3. BL Demand'!AH7+'3. BL Demand'!AH8</f>
        <v>0</v>
      </c>
      <c r="AE12" s="70">
        <f>'3. BL Demand'!AI7+'3. BL Demand'!AI8</f>
        <v>0</v>
      </c>
      <c r="AF12" s="70">
        <f>'3. BL Demand'!AJ7+'3. BL Demand'!AJ8</f>
        <v>0</v>
      </c>
    </row>
    <row r="13" spans="1:36">
      <c r="A13" s="68" t="s">
        <v>104</v>
      </c>
      <c r="B13" s="69" t="s">
        <v>103</v>
      </c>
      <c r="C13" s="68" t="s">
        <v>93</v>
      </c>
      <c r="D13" s="70">
        <f>'8. FP Demand'!H7+'8. FP Demand'!H8</f>
        <v>0</v>
      </c>
      <c r="E13" s="70">
        <f>'8. FP Demand'!I7+'8. FP Demand'!I8</f>
        <v>0</v>
      </c>
      <c r="F13" s="70">
        <f>'8. FP Demand'!J7+'8. FP Demand'!J8</f>
        <v>0</v>
      </c>
      <c r="G13" s="70">
        <f>'8. FP Demand'!K7+'8. FP Demand'!K8</f>
        <v>0</v>
      </c>
      <c r="H13" s="70">
        <f>'8. FP Demand'!L7+'8. FP Demand'!L8</f>
        <v>0</v>
      </c>
      <c r="I13" s="70">
        <f>'8. FP Demand'!M7+'8. FP Demand'!M8</f>
        <v>0</v>
      </c>
      <c r="J13" s="70">
        <f>'8. FP Demand'!N7+'8. FP Demand'!N8</f>
        <v>0</v>
      </c>
      <c r="K13" s="70">
        <f>'8. FP Demand'!O7+'8. FP Demand'!O8</f>
        <v>0</v>
      </c>
      <c r="L13" s="70">
        <f>'8. FP Demand'!P7+'8. FP Demand'!P8</f>
        <v>0</v>
      </c>
      <c r="M13" s="70">
        <f>'8. FP Demand'!Q7+'8. FP Demand'!Q8</f>
        <v>0</v>
      </c>
      <c r="N13" s="70">
        <f>'8. FP Demand'!R7+'8. FP Demand'!R8</f>
        <v>0</v>
      </c>
      <c r="O13" s="70">
        <f>'8. FP Demand'!S7+'8. FP Demand'!S8</f>
        <v>0</v>
      </c>
      <c r="P13" s="70">
        <f>'8. FP Demand'!T7+'8. FP Demand'!T8</f>
        <v>0</v>
      </c>
      <c r="Q13" s="70">
        <f>'8. FP Demand'!U7+'8. FP Demand'!U8</f>
        <v>0</v>
      </c>
      <c r="R13" s="70">
        <f>'8. FP Demand'!V7+'8. FP Demand'!V8</f>
        <v>0</v>
      </c>
      <c r="S13" s="70">
        <f>'8. FP Demand'!W7+'8. FP Demand'!W8</f>
        <v>0</v>
      </c>
      <c r="T13" s="70">
        <f>'8. FP Demand'!X7+'8. FP Demand'!X8</f>
        <v>0</v>
      </c>
      <c r="U13" s="70">
        <f>'8. FP Demand'!Y7+'8. FP Demand'!Y8</f>
        <v>0</v>
      </c>
      <c r="V13" s="70">
        <f>'8. FP Demand'!Z7+'8. FP Demand'!Z8</f>
        <v>0</v>
      </c>
      <c r="W13" s="70">
        <f>'8. FP Demand'!AA7+'8. FP Demand'!AA8</f>
        <v>0</v>
      </c>
      <c r="X13" s="70">
        <f>'8. FP Demand'!AB7+'8. FP Demand'!AB8</f>
        <v>0</v>
      </c>
      <c r="Y13" s="70">
        <f>'8. FP Demand'!AC7+'8. FP Demand'!AC8</f>
        <v>0</v>
      </c>
      <c r="Z13" s="70">
        <f>'8. FP Demand'!AD7+'8. FP Demand'!AD8</f>
        <v>0</v>
      </c>
      <c r="AA13" s="70">
        <f>'8. FP Demand'!AE7+'8. FP Demand'!AE8</f>
        <v>0</v>
      </c>
      <c r="AB13" s="70">
        <f>'8. FP Demand'!AF7+'8. FP Demand'!AF8</f>
        <v>0</v>
      </c>
      <c r="AC13" s="70">
        <f>'8. FP Demand'!AG7+'8. FP Demand'!AG8</f>
        <v>0</v>
      </c>
      <c r="AD13" s="70">
        <f>'8. FP Demand'!AH7+'8. FP Demand'!AH8</f>
        <v>0</v>
      </c>
      <c r="AE13" s="70">
        <f>'8. FP Demand'!AI7+'8. FP Demand'!AI8</f>
        <v>0</v>
      </c>
      <c r="AF13" s="70">
        <f>'8. FP Demand'!AJ7+'8. FP Demand'!AJ8</f>
        <v>0</v>
      </c>
    </row>
    <row r="14" spans="1:36">
      <c r="A14" s="68" t="s">
        <v>105</v>
      </c>
      <c r="B14" s="69" t="s">
        <v>106</v>
      </c>
      <c r="C14" s="68" t="s">
        <v>93</v>
      </c>
      <c r="D14" s="70">
        <f>'3. BL Demand'!H36</f>
        <v>5.5200520833333328E-4</v>
      </c>
      <c r="E14" s="70">
        <f>'3. BL Demand'!I36</f>
        <v>5.5200520833333328E-4</v>
      </c>
      <c r="F14" s="70">
        <f>'3. BL Demand'!J36</f>
        <v>1.6560156249999999E-3</v>
      </c>
      <c r="G14" s="70">
        <f>'3. BL Demand'!K36</f>
        <v>2.7600260416666667E-3</v>
      </c>
      <c r="H14" s="70">
        <f>'3. BL Demand'!L36</f>
        <v>3.864036458333333E-3</v>
      </c>
      <c r="I14" s="70">
        <f>'3. BL Demand'!M36</f>
        <v>4.6920442708333326E-3</v>
      </c>
      <c r="J14" s="70">
        <f>'3. BL Demand'!N36</f>
        <v>4.6920442708333326E-3</v>
      </c>
      <c r="K14" s="70">
        <f>'3. BL Demand'!O36</f>
        <v>4.6920442708333326E-3</v>
      </c>
      <c r="L14" s="70">
        <f>'3. BL Demand'!P36</f>
        <v>4.6920442708333326E-3</v>
      </c>
      <c r="M14" s="70">
        <f>'3. BL Demand'!Q36</f>
        <v>4.6920442708333326E-3</v>
      </c>
      <c r="N14" s="70">
        <f>'3. BL Demand'!R36</f>
        <v>4.6920442708333326E-3</v>
      </c>
      <c r="O14" s="70">
        <f>'3. BL Demand'!S36</f>
        <v>4.6920442708333326E-3</v>
      </c>
      <c r="P14" s="70">
        <f>'3. BL Demand'!T36</f>
        <v>4.6920442708333326E-3</v>
      </c>
      <c r="Q14" s="70">
        <f>'3. BL Demand'!U36</f>
        <v>4.6920442708333326E-3</v>
      </c>
      <c r="R14" s="70">
        <f>'3. BL Demand'!V36</f>
        <v>4.6920442708333326E-3</v>
      </c>
      <c r="S14" s="70">
        <f>'3. BL Demand'!W36</f>
        <v>4.6920442708333326E-3</v>
      </c>
      <c r="T14" s="70">
        <f>'3. BL Demand'!X36</f>
        <v>4.6920442708333326E-3</v>
      </c>
      <c r="U14" s="70">
        <f>'3. BL Demand'!Y36</f>
        <v>4.6920442708333326E-3</v>
      </c>
      <c r="V14" s="70">
        <f>'3. BL Demand'!Z36</f>
        <v>4.6920442708333326E-3</v>
      </c>
      <c r="W14" s="70">
        <f>'3. BL Demand'!AA36</f>
        <v>4.6920442708333326E-3</v>
      </c>
      <c r="X14" s="70">
        <f>'3. BL Demand'!AB36</f>
        <v>4.6920442708333326E-3</v>
      </c>
      <c r="Y14" s="70">
        <f>'3. BL Demand'!AC36</f>
        <v>4.6920442708333326E-3</v>
      </c>
      <c r="Z14" s="70">
        <f>'3. BL Demand'!AD36</f>
        <v>4.6920442708333326E-3</v>
      </c>
      <c r="AA14" s="70">
        <f>'3. BL Demand'!AE36</f>
        <v>4.6920442708333326E-3</v>
      </c>
      <c r="AB14" s="70">
        <f>'3. BL Demand'!AF36</f>
        <v>4.6920442708333326E-3</v>
      </c>
      <c r="AC14" s="70">
        <f>'3. BL Demand'!AG36</f>
        <v>4.6920442708333326E-3</v>
      </c>
      <c r="AD14" s="70">
        <f>'3. BL Demand'!AH36</f>
        <v>4.6920442708333326E-3</v>
      </c>
      <c r="AE14" s="70">
        <f>'3. BL Demand'!AI36</f>
        <v>4.6920442708333326E-3</v>
      </c>
      <c r="AF14" s="70">
        <f>'3. BL Demand'!AJ36</f>
        <v>4.6920442708333326E-3</v>
      </c>
    </row>
    <row r="15" spans="1:36">
      <c r="A15" s="68" t="s">
        <v>107</v>
      </c>
      <c r="B15" s="69" t="s">
        <v>106</v>
      </c>
      <c r="C15" s="68" t="s">
        <v>93</v>
      </c>
      <c r="D15" s="70">
        <f>'8. FP Demand'!H36</f>
        <v>5.5200520833333328E-4</v>
      </c>
      <c r="E15" s="70">
        <f>'8. FP Demand'!I36</f>
        <v>5.5200520833333328E-4</v>
      </c>
      <c r="F15" s="70">
        <f>'8. FP Demand'!J36</f>
        <v>1.6560156249999999E-3</v>
      </c>
      <c r="G15" s="70">
        <f>'8. FP Demand'!K36</f>
        <v>2.7600260416666667E-3</v>
      </c>
      <c r="H15" s="70">
        <f>'8. FP Demand'!L36</f>
        <v>3.864036458333333E-3</v>
      </c>
      <c r="I15" s="70">
        <f>'8. FP Demand'!M36</f>
        <v>4.6920442708333326E-3</v>
      </c>
      <c r="J15" s="70">
        <f>'8. FP Demand'!N36</f>
        <v>4.6920442708333326E-3</v>
      </c>
      <c r="K15" s="70">
        <f>'8. FP Demand'!O36</f>
        <v>4.6920442708333326E-3</v>
      </c>
      <c r="L15" s="70">
        <f>'8. FP Demand'!P36</f>
        <v>4.6920442708333326E-3</v>
      </c>
      <c r="M15" s="70">
        <f>'8. FP Demand'!Q36</f>
        <v>4.6920442708333326E-3</v>
      </c>
      <c r="N15" s="70">
        <f>'8. FP Demand'!R36</f>
        <v>4.6920442708333326E-3</v>
      </c>
      <c r="O15" s="70">
        <f>'8. FP Demand'!S36</f>
        <v>4.6920442708333326E-3</v>
      </c>
      <c r="P15" s="70">
        <f>'8. FP Demand'!T36</f>
        <v>4.6920442708333326E-3</v>
      </c>
      <c r="Q15" s="70">
        <f>'8. FP Demand'!U36</f>
        <v>4.6920442708333326E-3</v>
      </c>
      <c r="R15" s="70">
        <f>'8. FP Demand'!V36</f>
        <v>4.6920442708333326E-3</v>
      </c>
      <c r="S15" s="70">
        <f>'8. FP Demand'!W36</f>
        <v>4.6920442708333326E-3</v>
      </c>
      <c r="T15" s="70">
        <f>'8. FP Demand'!X36</f>
        <v>4.6920442708333326E-3</v>
      </c>
      <c r="U15" s="70">
        <f>'8. FP Demand'!Y36</f>
        <v>4.6920442708333326E-3</v>
      </c>
      <c r="V15" s="70">
        <f>'8. FP Demand'!Z36</f>
        <v>4.6920442708333326E-3</v>
      </c>
      <c r="W15" s="70">
        <f>'8. FP Demand'!AA36</f>
        <v>4.6920442708333326E-3</v>
      </c>
      <c r="X15" s="70">
        <f>'8. FP Demand'!AB36</f>
        <v>4.6920442708333326E-3</v>
      </c>
      <c r="Y15" s="70">
        <f>'8. FP Demand'!AC36</f>
        <v>4.6920442708333326E-3</v>
      </c>
      <c r="Z15" s="70">
        <f>'8. FP Demand'!AD36</f>
        <v>4.6920442708333326E-3</v>
      </c>
      <c r="AA15" s="70">
        <f>'8. FP Demand'!AE36</f>
        <v>4.6920442708333326E-3</v>
      </c>
      <c r="AB15" s="70">
        <f>'8. FP Demand'!AF36</f>
        <v>4.6920442708333326E-3</v>
      </c>
      <c r="AC15" s="70">
        <f>'8. FP Demand'!AG36</f>
        <v>4.6920442708333326E-3</v>
      </c>
      <c r="AD15" s="70">
        <f>'8. FP Demand'!AH36</f>
        <v>4.6920442708333326E-3</v>
      </c>
      <c r="AE15" s="70">
        <f>'8. FP Demand'!AI36</f>
        <v>4.6920442708333326E-3</v>
      </c>
      <c r="AF15" s="70">
        <f>'8. FP Demand'!AJ36</f>
        <v>4.6920442708333326E-3</v>
      </c>
    </row>
    <row r="16" spans="1:36">
      <c r="A16" s="68" t="s">
        <v>108</v>
      </c>
      <c r="B16" s="69" t="s">
        <v>109</v>
      </c>
      <c r="C16" s="68" t="s">
        <v>93</v>
      </c>
      <c r="D16" s="70">
        <f>'4. BL SDB'!H3-('3. BL Demand'!H7+'3. BL Demand'!H8+'3. BL Demand'!H9+'3. BL Demand'!H10)-'3. BL Demand'!H36</f>
        <v>0</v>
      </c>
      <c r="E16" s="70">
        <f>'4. BL SDB'!I3-('3. BL Demand'!I7+'3. BL Demand'!I8+'3. BL Demand'!I9+'3. BL Demand'!I10)-'3. BL Demand'!I36</f>
        <v>0</v>
      </c>
      <c r="F16" s="70">
        <f>'4. BL SDB'!J3-('3. BL Demand'!J7+'3. BL Demand'!J8+'3. BL Demand'!J9+'3. BL Demand'!J10)-'3. BL Demand'!J36</f>
        <v>0</v>
      </c>
      <c r="G16" s="70">
        <f>'4. BL SDB'!K3-('3. BL Demand'!K7+'3. BL Demand'!K8+'3. BL Demand'!K9+'3. BL Demand'!K10)-'3. BL Demand'!K36</f>
        <v>0</v>
      </c>
      <c r="H16" s="70">
        <f>'4. BL SDB'!L3-('3. BL Demand'!L7+'3. BL Demand'!L8+'3. BL Demand'!L9+'3. BL Demand'!L10)-'3. BL Demand'!L36</f>
        <v>0</v>
      </c>
      <c r="I16" s="70">
        <f>'4. BL SDB'!M3-('3. BL Demand'!M7+'3. BL Demand'!M8+'3. BL Demand'!M9+'3. BL Demand'!M10)-'3. BL Demand'!M36</f>
        <v>0</v>
      </c>
      <c r="J16" s="70">
        <f>'4. BL SDB'!N3-('3. BL Demand'!N7+'3. BL Demand'!N8+'3. BL Demand'!N9+'3. BL Demand'!N10)-'3. BL Demand'!N36</f>
        <v>0</v>
      </c>
      <c r="K16" s="70">
        <f>'4. BL SDB'!O3-('3. BL Demand'!O7+'3. BL Demand'!O8+'3. BL Demand'!O9+'3. BL Demand'!O10)-'3. BL Demand'!O36</f>
        <v>0</v>
      </c>
      <c r="L16" s="70">
        <f>'4. BL SDB'!P3-('3. BL Demand'!P7+'3. BL Demand'!P8+'3. BL Demand'!P9+'3. BL Demand'!P10)-'3. BL Demand'!P36</f>
        <v>0</v>
      </c>
      <c r="M16" s="70">
        <f>'4. BL SDB'!Q3-('3. BL Demand'!Q7+'3. BL Demand'!Q8+'3. BL Demand'!Q9+'3. BL Demand'!Q10)-'3. BL Demand'!Q36</f>
        <v>0</v>
      </c>
      <c r="N16" s="70">
        <f>'4. BL SDB'!R3-('3. BL Demand'!R7+'3. BL Demand'!R8+'3. BL Demand'!R9+'3. BL Demand'!R10)-'3. BL Demand'!R36</f>
        <v>0</v>
      </c>
      <c r="O16" s="70">
        <f>'4. BL SDB'!S3-('3. BL Demand'!S7+'3. BL Demand'!S8+'3. BL Demand'!S9+'3. BL Demand'!S10)-'3. BL Demand'!S36</f>
        <v>0</v>
      </c>
      <c r="P16" s="70">
        <f>'4. BL SDB'!T3-('3. BL Demand'!T7+'3. BL Demand'!T8+'3. BL Demand'!T9+'3. BL Demand'!T10)-'3. BL Demand'!T36</f>
        <v>0</v>
      </c>
      <c r="Q16" s="70">
        <f>'4. BL SDB'!U3-('3. BL Demand'!U7+'3. BL Demand'!U8+'3. BL Demand'!U9+'3. BL Demand'!U10)-'3. BL Demand'!U36</f>
        <v>0</v>
      </c>
      <c r="R16" s="70">
        <f>'4. BL SDB'!V3-('3. BL Demand'!V7+'3. BL Demand'!V8+'3. BL Demand'!V9+'3. BL Demand'!V10)-'3. BL Demand'!V36</f>
        <v>0</v>
      </c>
      <c r="S16" s="70">
        <f>'4. BL SDB'!W3-('3. BL Demand'!W7+'3. BL Demand'!W8+'3. BL Demand'!W9+'3. BL Demand'!W10)-'3. BL Demand'!W36</f>
        <v>0</v>
      </c>
      <c r="T16" s="70">
        <f>'4. BL SDB'!X3-('3. BL Demand'!X7+'3. BL Demand'!X8+'3. BL Demand'!X9+'3. BL Demand'!X10)-'3. BL Demand'!X36</f>
        <v>0</v>
      </c>
      <c r="U16" s="70">
        <f>'4. BL SDB'!Y3-('3. BL Demand'!Y7+'3. BL Demand'!Y8+'3. BL Demand'!Y9+'3. BL Demand'!Y10)-'3. BL Demand'!Y36</f>
        <v>0</v>
      </c>
      <c r="V16" s="70">
        <f>'4. BL SDB'!Z3-('3. BL Demand'!Z7+'3. BL Demand'!Z8+'3. BL Demand'!Z9+'3. BL Demand'!Z10)-'3. BL Demand'!Z36</f>
        <v>0</v>
      </c>
      <c r="W16" s="70">
        <f>'4. BL SDB'!AA3-('3. BL Demand'!AA7+'3. BL Demand'!AA8+'3. BL Demand'!AA9+'3. BL Demand'!AA10)-'3. BL Demand'!AA36</f>
        <v>0</v>
      </c>
      <c r="X16" s="70">
        <f>'4. BL SDB'!AB3-('3. BL Demand'!AB7+'3. BL Demand'!AB8+'3. BL Demand'!AB9+'3. BL Demand'!AB10)-'3. BL Demand'!AB36</f>
        <v>0</v>
      </c>
      <c r="Y16" s="70">
        <f>'4. BL SDB'!AC3-('3. BL Demand'!AC7+'3. BL Demand'!AC8+'3. BL Demand'!AC9+'3. BL Demand'!AC10)-'3. BL Demand'!AC36</f>
        <v>0</v>
      </c>
      <c r="Z16" s="70">
        <f>'4. BL SDB'!AD3-('3. BL Demand'!AD7+'3. BL Demand'!AD8+'3. BL Demand'!AD9+'3. BL Demand'!AD10)-'3. BL Demand'!AD36</f>
        <v>0</v>
      </c>
      <c r="AA16" s="70">
        <f>'4. BL SDB'!AE3-('3. BL Demand'!AE7+'3. BL Demand'!AE8+'3. BL Demand'!AE9+'3. BL Demand'!AE10)-'3. BL Demand'!AE36</f>
        <v>0</v>
      </c>
      <c r="AB16" s="70">
        <f>'4. BL SDB'!AF3-('3. BL Demand'!AF7+'3. BL Demand'!AF8+'3. BL Demand'!AF9+'3. BL Demand'!AF10)-'3. BL Demand'!AF36</f>
        <v>0</v>
      </c>
      <c r="AC16" s="70">
        <f>'4. BL SDB'!AG3-('3. BL Demand'!AG7+'3. BL Demand'!AG8+'3. BL Demand'!AG9+'3. BL Demand'!AG10)-'3. BL Demand'!AG36</f>
        <v>0</v>
      </c>
      <c r="AD16" s="70">
        <f>'4. BL SDB'!AH3-('3. BL Demand'!AH7+'3. BL Demand'!AH8+'3. BL Demand'!AH9+'3. BL Demand'!AH10)-'3. BL Demand'!AH36</f>
        <v>0</v>
      </c>
      <c r="AE16" s="70">
        <f>'4. BL SDB'!AI3-('3. BL Demand'!AI7+'3. BL Demand'!AI8+'3. BL Demand'!AI9+'3. BL Demand'!AI10)-'3. BL Demand'!AI36</f>
        <v>0</v>
      </c>
      <c r="AF16" s="70">
        <f>'4. BL SDB'!AJ3-('3. BL Demand'!AJ7+'3. BL Demand'!AJ8+'3. BL Demand'!AJ9+'3. BL Demand'!AJ10)-'3. BL Demand'!AJ36</f>
        <v>0</v>
      </c>
    </row>
    <row r="17" spans="1:32">
      <c r="A17" s="68" t="s">
        <v>110</v>
      </c>
      <c r="B17" s="69" t="s">
        <v>109</v>
      </c>
      <c r="C17" s="68" t="s">
        <v>93</v>
      </c>
      <c r="D17" s="70">
        <f>'9. FP SDB'!H3-('8. FP Demand'!H7+'8. FP Demand'!H8+'8. FP Demand'!H9+'8. FP Demand'!H10)-'8. FP Demand'!H36</f>
        <v>0</v>
      </c>
      <c r="E17" s="70">
        <f>'9. FP SDB'!I3-('8. FP Demand'!I7+'8. FP Demand'!I8+'8. FP Demand'!I9+'8. FP Demand'!I10)-'8. FP Demand'!I36</f>
        <v>0</v>
      </c>
      <c r="F17" s="70">
        <f>'9. FP SDB'!J3-('8. FP Demand'!J7+'8. FP Demand'!J8+'8. FP Demand'!J9+'8. FP Demand'!J10)-'8. FP Demand'!J36</f>
        <v>0</v>
      </c>
      <c r="G17" s="70">
        <f>'9. FP SDB'!K3-('8. FP Demand'!K7+'8. FP Demand'!K8+'8. FP Demand'!K9+'8. FP Demand'!K10)-'8. FP Demand'!K36</f>
        <v>0</v>
      </c>
      <c r="H17" s="70">
        <f>'9. FP SDB'!L3-('8. FP Demand'!L7+'8. FP Demand'!L8+'8. FP Demand'!L9+'8. FP Demand'!L10)-'8. FP Demand'!L36</f>
        <v>0</v>
      </c>
      <c r="I17" s="70">
        <f>'9. FP SDB'!M3-('8. FP Demand'!M7+'8. FP Demand'!M8+'8. FP Demand'!M9+'8. FP Demand'!M10)-'8. FP Demand'!M36</f>
        <v>0</v>
      </c>
      <c r="J17" s="70">
        <f>'9. FP SDB'!N3-('8. FP Demand'!N7+'8. FP Demand'!N8+'8. FP Demand'!N9+'8. FP Demand'!N10)-'8. FP Demand'!N36</f>
        <v>0</v>
      </c>
      <c r="K17" s="70">
        <f>'9. FP SDB'!O3-('8. FP Demand'!O7+'8. FP Demand'!O8+'8. FP Demand'!O9+'8. FP Demand'!O10)-'8. FP Demand'!O36</f>
        <v>0</v>
      </c>
      <c r="L17" s="70">
        <f>'9. FP SDB'!P3-('8. FP Demand'!P7+'8. FP Demand'!P8+'8. FP Demand'!P9+'8. FP Demand'!P10)-'8. FP Demand'!P36</f>
        <v>0</v>
      </c>
      <c r="M17" s="70">
        <f>'9. FP SDB'!Q3-('8. FP Demand'!Q7+'8. FP Demand'!Q8+'8. FP Demand'!Q9+'8. FP Demand'!Q10)-'8. FP Demand'!Q36</f>
        <v>0</v>
      </c>
      <c r="N17" s="70">
        <f>'9. FP SDB'!R3-('8. FP Demand'!R7+'8. FP Demand'!R8+'8. FP Demand'!R9+'8. FP Demand'!R10)-'8. FP Demand'!R36</f>
        <v>0</v>
      </c>
      <c r="O17" s="70">
        <f>'9. FP SDB'!S3-('8. FP Demand'!S7+'8. FP Demand'!S8+'8. FP Demand'!S9+'8. FP Demand'!S10)-'8. FP Demand'!S36</f>
        <v>0</v>
      </c>
      <c r="P17" s="70">
        <f>'9. FP SDB'!T3-('8. FP Demand'!T7+'8. FP Demand'!T8+'8. FP Demand'!T9+'8. FP Demand'!T10)-'8. FP Demand'!T36</f>
        <v>0</v>
      </c>
      <c r="Q17" s="70">
        <f>'9. FP SDB'!U3-('8. FP Demand'!U7+'8. FP Demand'!U8+'8. FP Demand'!U9+'8. FP Demand'!U10)-'8. FP Demand'!U36</f>
        <v>0</v>
      </c>
      <c r="R17" s="70">
        <f>'9. FP SDB'!V3-('8. FP Demand'!V7+'8. FP Demand'!V8+'8. FP Demand'!V9+'8. FP Demand'!V10)-'8. FP Demand'!V36</f>
        <v>0</v>
      </c>
      <c r="S17" s="70">
        <f>'9. FP SDB'!W3-('8. FP Demand'!W7+'8. FP Demand'!W8+'8. FP Demand'!W9+'8. FP Demand'!W10)-'8. FP Demand'!W36</f>
        <v>0</v>
      </c>
      <c r="T17" s="70">
        <f>'9. FP SDB'!X3-('8. FP Demand'!X7+'8. FP Demand'!X8+'8. FP Demand'!X9+'8. FP Demand'!X10)-'8. FP Demand'!X36</f>
        <v>0</v>
      </c>
      <c r="U17" s="70">
        <f>'9. FP SDB'!Y3-('8. FP Demand'!Y7+'8. FP Demand'!Y8+'8. FP Demand'!Y9+'8. FP Demand'!Y10)-'8. FP Demand'!Y36</f>
        <v>0</v>
      </c>
      <c r="V17" s="70">
        <f>'9. FP SDB'!Z3-('8. FP Demand'!Z7+'8. FP Demand'!Z8+'8. FP Demand'!Z9+'8. FP Demand'!Z10)-'8. FP Demand'!Z36</f>
        <v>0</v>
      </c>
      <c r="W17" s="70">
        <f>'9. FP SDB'!AA3-('8. FP Demand'!AA7+'8. FP Demand'!AA8+'8. FP Demand'!AA9+'8. FP Demand'!AA10)-'8. FP Demand'!AA36</f>
        <v>0</v>
      </c>
      <c r="X17" s="70">
        <f>'9. FP SDB'!AB3-('8. FP Demand'!AB7+'8. FP Demand'!AB8+'8. FP Demand'!AB9+'8. FP Demand'!AB10)-'8. FP Demand'!AB36</f>
        <v>0</v>
      </c>
      <c r="Y17" s="70">
        <f>'9. FP SDB'!AC3-('8. FP Demand'!AC7+'8. FP Demand'!AC8+'8. FP Demand'!AC9+'8. FP Demand'!AC10)-'8. FP Demand'!AC36</f>
        <v>0</v>
      </c>
      <c r="Z17" s="70">
        <f>'9. FP SDB'!AD3-('8. FP Demand'!AD7+'8. FP Demand'!AD8+'8. FP Demand'!AD9+'8. FP Demand'!AD10)-'8. FP Demand'!AD36</f>
        <v>0</v>
      </c>
      <c r="AA17" s="70">
        <f>'9. FP SDB'!AE3-('8. FP Demand'!AE7+'8. FP Demand'!AE8+'8. FP Demand'!AE9+'8. FP Demand'!AE10)-'8. FP Demand'!AE36</f>
        <v>0</v>
      </c>
      <c r="AB17" s="70">
        <f>'9. FP SDB'!AF3-('8. FP Demand'!AF7+'8. FP Demand'!AF8+'8. FP Demand'!AF9+'8. FP Demand'!AF10)-'8. FP Demand'!AF36</f>
        <v>0</v>
      </c>
      <c r="AC17" s="70">
        <f>'9. FP SDB'!AG3-('8. FP Demand'!AG7+'8. FP Demand'!AG8+'8. FP Demand'!AG9+'8. FP Demand'!AG10)-'8. FP Demand'!AG36</f>
        <v>0</v>
      </c>
      <c r="AD17" s="70">
        <f>'9. FP SDB'!AH3-('8. FP Demand'!AH7+'8. FP Demand'!AH8+'8. FP Demand'!AH9+'8. FP Demand'!AH10)-'8. FP Demand'!AH36</f>
        <v>0</v>
      </c>
      <c r="AE17" s="70">
        <f>'9. FP SDB'!AI3-('8. FP Demand'!AI7+'8. FP Demand'!AI8+'8. FP Demand'!AI9+'8. FP Demand'!AI10)-'8. FP Demand'!AI36</f>
        <v>0</v>
      </c>
      <c r="AF17" s="70">
        <f>'9. FP SDB'!AJ3-('8. FP Demand'!AJ7+'8. FP Demand'!AJ8+'8. FP Demand'!AJ9+'8. FP Demand'!AJ10)-'8. FP Demand'!AJ36</f>
        <v>0</v>
      </c>
    </row>
    <row r="18" spans="1:32">
      <c r="A18" s="68"/>
      <c r="B18" s="72" t="s">
        <v>111</v>
      </c>
      <c r="C18" s="68" t="s">
        <v>93</v>
      </c>
      <c r="D18" s="70">
        <f>D16+D14+D12+D10+D8+D21</f>
        <v>1.380013020833333E-2</v>
      </c>
      <c r="E18" s="70">
        <f t="shared" ref="E18:AB18" si="0">E16+E14+E12+E10+E8+E21</f>
        <v>1.5180143229166663E-2</v>
      </c>
      <c r="F18" s="70">
        <f t="shared" si="0"/>
        <v>3.0857091145833335E-2</v>
      </c>
      <c r="G18" s="70">
        <f t="shared" si="0"/>
        <v>5.2076171354166666E-2</v>
      </c>
      <c r="H18" s="70">
        <f t="shared" si="0"/>
        <v>7.3692695312499987E-2</v>
      </c>
      <c r="I18" s="70">
        <f t="shared" si="0"/>
        <v>9.0396372916666648E-2</v>
      </c>
      <c r="J18" s="70">
        <f t="shared" si="0"/>
        <v>9.1870226822916651E-2</v>
      </c>
      <c r="K18" s="70">
        <f t="shared" si="0"/>
        <v>9.1870226822916651E-2</v>
      </c>
      <c r="L18" s="70">
        <f t="shared" si="0"/>
        <v>9.1870226822916651E-2</v>
      </c>
      <c r="M18" s="70">
        <f t="shared" si="0"/>
        <v>9.1870226822916651E-2</v>
      </c>
      <c r="N18" s="70">
        <f t="shared" si="0"/>
        <v>9.1870226822916651E-2</v>
      </c>
      <c r="O18" s="70">
        <f t="shared" si="0"/>
        <v>9.1870226822916651E-2</v>
      </c>
      <c r="P18" s="70">
        <f t="shared" si="0"/>
        <v>9.1870226822916651E-2</v>
      </c>
      <c r="Q18" s="70">
        <f t="shared" si="0"/>
        <v>9.1870226822916651E-2</v>
      </c>
      <c r="R18" s="70">
        <f t="shared" si="0"/>
        <v>9.1870226822916651E-2</v>
      </c>
      <c r="S18" s="70">
        <f t="shared" si="0"/>
        <v>9.1870226822916651E-2</v>
      </c>
      <c r="T18" s="70">
        <f t="shared" si="0"/>
        <v>9.1870226822916651E-2</v>
      </c>
      <c r="U18" s="70">
        <f t="shared" si="0"/>
        <v>9.1870226822916651E-2</v>
      </c>
      <c r="V18" s="70">
        <f t="shared" si="0"/>
        <v>9.1870226822916651E-2</v>
      </c>
      <c r="W18" s="70">
        <f t="shared" si="0"/>
        <v>9.1870226822916651E-2</v>
      </c>
      <c r="X18" s="70">
        <f t="shared" si="0"/>
        <v>9.1870226822916651E-2</v>
      </c>
      <c r="Y18" s="70">
        <f t="shared" si="0"/>
        <v>9.1870226822916651E-2</v>
      </c>
      <c r="Z18" s="70">
        <f t="shared" si="0"/>
        <v>9.1870226822916651E-2</v>
      </c>
      <c r="AA18" s="70">
        <f t="shared" si="0"/>
        <v>9.1870226822916651E-2</v>
      </c>
      <c r="AB18" s="70">
        <f t="shared" si="0"/>
        <v>9.1870226822916651E-2</v>
      </c>
      <c r="AC18" s="70">
        <f t="shared" ref="AC18:AF18" si="1">AC16+AC14+AC12+AC10+AC8+AC21</f>
        <v>9.1870226822916651E-2</v>
      </c>
      <c r="AD18" s="70">
        <f t="shared" si="1"/>
        <v>9.1870226822916651E-2</v>
      </c>
      <c r="AE18" s="70">
        <f t="shared" si="1"/>
        <v>9.1870226822916651E-2</v>
      </c>
      <c r="AF18" s="70">
        <f t="shared" si="1"/>
        <v>9.1870226822916651E-2</v>
      </c>
    </row>
    <row r="19" spans="1:32">
      <c r="A19" s="68"/>
      <c r="B19" s="69" t="s">
        <v>112</v>
      </c>
      <c r="C19" s="68" t="s">
        <v>93</v>
      </c>
      <c r="D19" s="70">
        <f>D9+D11+D13+D15+D17+D22</f>
        <v>1.380013020833333E-2</v>
      </c>
      <c r="E19" s="70">
        <f t="shared" ref="E19:AB19" si="2">E9+E11+E13+E15+E17+E22</f>
        <v>1.380013020833333E-2</v>
      </c>
      <c r="F19" s="70">
        <f t="shared" si="2"/>
        <v>2.9477078125E-2</v>
      </c>
      <c r="G19" s="70">
        <f t="shared" si="2"/>
        <v>4.9128463541666667E-2</v>
      </c>
      <c r="H19" s="70">
        <f t="shared" si="2"/>
        <v>6.877984895833332E-2</v>
      </c>
      <c r="I19" s="70">
        <f t="shared" si="2"/>
        <v>8.351838802083332E-2</v>
      </c>
      <c r="J19" s="70">
        <f t="shared" si="2"/>
        <v>8.351838802083332E-2</v>
      </c>
      <c r="K19" s="70">
        <f t="shared" si="2"/>
        <v>8.351838802083332E-2</v>
      </c>
      <c r="L19" s="70">
        <f t="shared" si="2"/>
        <v>8.351838802083332E-2</v>
      </c>
      <c r="M19" s="70">
        <f t="shared" si="2"/>
        <v>8.351838802083332E-2</v>
      </c>
      <c r="N19" s="70">
        <f t="shared" si="2"/>
        <v>8.351838802083332E-2</v>
      </c>
      <c r="O19" s="70">
        <f t="shared" si="2"/>
        <v>8.351838802083332E-2</v>
      </c>
      <c r="P19" s="70">
        <f t="shared" si="2"/>
        <v>8.351838802083332E-2</v>
      </c>
      <c r="Q19" s="70">
        <f t="shared" si="2"/>
        <v>8.351838802083332E-2</v>
      </c>
      <c r="R19" s="70">
        <f t="shared" si="2"/>
        <v>8.351838802083332E-2</v>
      </c>
      <c r="S19" s="70">
        <f t="shared" si="2"/>
        <v>8.351838802083332E-2</v>
      </c>
      <c r="T19" s="70">
        <f t="shared" si="2"/>
        <v>8.351838802083332E-2</v>
      </c>
      <c r="U19" s="70">
        <f t="shared" si="2"/>
        <v>8.351838802083332E-2</v>
      </c>
      <c r="V19" s="70">
        <f t="shared" si="2"/>
        <v>8.351838802083332E-2</v>
      </c>
      <c r="W19" s="70">
        <f t="shared" si="2"/>
        <v>8.351838802083332E-2</v>
      </c>
      <c r="X19" s="70">
        <f t="shared" si="2"/>
        <v>8.351838802083332E-2</v>
      </c>
      <c r="Y19" s="70">
        <f t="shared" si="2"/>
        <v>8.351838802083332E-2</v>
      </c>
      <c r="Z19" s="70">
        <f t="shared" si="2"/>
        <v>8.351838802083332E-2</v>
      </c>
      <c r="AA19" s="70">
        <f t="shared" si="2"/>
        <v>8.351838802083332E-2</v>
      </c>
      <c r="AB19" s="70">
        <f t="shared" si="2"/>
        <v>8.351838802083332E-2</v>
      </c>
      <c r="AC19" s="70">
        <f t="shared" ref="AC19:AF19" si="3">AC9+AC11+AC13+AC15+AC17+AC22</f>
        <v>8.351838802083332E-2</v>
      </c>
      <c r="AD19" s="70">
        <f t="shared" si="3"/>
        <v>8.351838802083332E-2</v>
      </c>
      <c r="AE19" s="70">
        <f t="shared" si="3"/>
        <v>8.351838802083332E-2</v>
      </c>
      <c r="AF19" s="70">
        <f t="shared" si="3"/>
        <v>8.351838802083332E-2</v>
      </c>
    </row>
    <row r="20" spans="1:32">
      <c r="A20" s="64"/>
      <c r="B20" s="65" t="s">
        <v>113</v>
      </c>
      <c r="C20" s="59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>
      <c r="A21" s="68" t="s">
        <v>114</v>
      </c>
      <c r="B21" s="73" t="s">
        <v>115</v>
      </c>
      <c r="C21" s="68" t="s">
        <v>93</v>
      </c>
      <c r="D21" s="74">
        <f>'4. BL SDB'!H8</f>
        <v>0</v>
      </c>
      <c r="E21" s="74">
        <f>'4. BL SDB'!I8</f>
        <v>1.3800130208333331E-3</v>
      </c>
      <c r="F21" s="74">
        <f>'4. BL SDB'!J8</f>
        <v>1.3800130208333331E-3</v>
      </c>
      <c r="G21" s="74">
        <f>'4. BL SDB'!K8</f>
        <v>2.9477078125000004E-3</v>
      </c>
      <c r="H21" s="74">
        <f>'4. BL SDB'!L8</f>
        <v>4.9128463541666667E-3</v>
      </c>
      <c r="I21" s="74">
        <f>'4. BL SDB'!M8</f>
        <v>6.8779848958333322E-3</v>
      </c>
      <c r="J21" s="74">
        <f>'4. BL SDB'!N8</f>
        <v>8.3518388020833324E-3</v>
      </c>
      <c r="K21" s="74">
        <f>'4. BL SDB'!O8</f>
        <v>8.3518388020833324E-3</v>
      </c>
      <c r="L21" s="74">
        <f>'4. BL SDB'!P8</f>
        <v>8.3518388020833324E-3</v>
      </c>
      <c r="M21" s="74">
        <f>'4. BL SDB'!Q8</f>
        <v>8.3518388020833324E-3</v>
      </c>
      <c r="N21" s="74">
        <f>'4. BL SDB'!R8</f>
        <v>8.3518388020833324E-3</v>
      </c>
      <c r="O21" s="74">
        <f>'4. BL SDB'!S8</f>
        <v>8.3518388020833324E-3</v>
      </c>
      <c r="P21" s="74">
        <f>'4. BL SDB'!T8</f>
        <v>8.3518388020833324E-3</v>
      </c>
      <c r="Q21" s="74">
        <f>'4. BL SDB'!U8</f>
        <v>8.3518388020833324E-3</v>
      </c>
      <c r="R21" s="74">
        <f>'4. BL SDB'!V8</f>
        <v>8.3518388020833324E-3</v>
      </c>
      <c r="S21" s="74">
        <f>'4. BL SDB'!W8</f>
        <v>8.3518388020833324E-3</v>
      </c>
      <c r="T21" s="74">
        <f>'4. BL SDB'!X8</f>
        <v>8.3518388020833324E-3</v>
      </c>
      <c r="U21" s="74">
        <f>'4. BL SDB'!Y8</f>
        <v>8.3518388020833324E-3</v>
      </c>
      <c r="V21" s="74">
        <f>'4. BL SDB'!Z8</f>
        <v>8.3518388020833324E-3</v>
      </c>
      <c r="W21" s="74">
        <f>'4. BL SDB'!AA8</f>
        <v>8.3518388020833324E-3</v>
      </c>
      <c r="X21" s="74">
        <f>'4. BL SDB'!AB8</f>
        <v>8.3518388020833324E-3</v>
      </c>
      <c r="Y21" s="74">
        <f>'4. BL SDB'!AC8</f>
        <v>8.3518388020833324E-3</v>
      </c>
      <c r="Z21" s="74">
        <f>'4. BL SDB'!AD8</f>
        <v>8.3518388020833324E-3</v>
      </c>
      <c r="AA21" s="74">
        <f>'4. BL SDB'!AE8</f>
        <v>8.3518388020833324E-3</v>
      </c>
      <c r="AB21" s="74">
        <f>'4. BL SDB'!AF8</f>
        <v>8.3518388020833324E-3</v>
      </c>
      <c r="AC21" s="74">
        <f>'4. BL SDB'!AG8</f>
        <v>8.3518388020833324E-3</v>
      </c>
      <c r="AD21" s="74">
        <f>'4. BL SDB'!AH8</f>
        <v>8.3518388020833324E-3</v>
      </c>
      <c r="AE21" s="74">
        <f>'4. BL SDB'!AI8</f>
        <v>8.3518388020833324E-3</v>
      </c>
      <c r="AF21" s="74">
        <f>'4. BL SDB'!AJ8</f>
        <v>8.3518388020833324E-3</v>
      </c>
    </row>
    <row r="22" spans="1:32">
      <c r="A22" s="68" t="s">
        <v>116</v>
      </c>
      <c r="B22" s="73" t="s">
        <v>115</v>
      </c>
      <c r="C22" s="68" t="s">
        <v>93</v>
      </c>
      <c r="D22" s="74">
        <f>'9. FP SDB'!H8</f>
        <v>0</v>
      </c>
      <c r="E22" s="74">
        <f>'9. FP SDB'!I8</f>
        <v>0</v>
      </c>
      <c r="F22" s="74">
        <f>'9. FP SDB'!J8</f>
        <v>0</v>
      </c>
      <c r="G22" s="74">
        <f>'9. FP SDB'!K8</f>
        <v>0</v>
      </c>
      <c r="H22" s="74">
        <f>'9. FP SDB'!L8</f>
        <v>0</v>
      </c>
      <c r="I22" s="74">
        <f>'9. FP SDB'!M8</f>
        <v>0</v>
      </c>
      <c r="J22" s="74">
        <f>'9. FP SDB'!N8</f>
        <v>0</v>
      </c>
      <c r="K22" s="74">
        <f>'9. FP SDB'!O8</f>
        <v>0</v>
      </c>
      <c r="L22" s="74">
        <f>'9. FP SDB'!P8</f>
        <v>0</v>
      </c>
      <c r="M22" s="74">
        <f>'9. FP SDB'!Q8</f>
        <v>0</v>
      </c>
      <c r="N22" s="74">
        <f>'9. FP SDB'!R8</f>
        <v>0</v>
      </c>
      <c r="O22" s="74">
        <f>'9. FP SDB'!S8</f>
        <v>0</v>
      </c>
      <c r="P22" s="74">
        <f>'9. FP SDB'!T8</f>
        <v>0</v>
      </c>
      <c r="Q22" s="74">
        <f>'9. FP SDB'!U8</f>
        <v>0</v>
      </c>
      <c r="R22" s="74">
        <f>'9. FP SDB'!V8</f>
        <v>0</v>
      </c>
      <c r="S22" s="74">
        <f>'9. FP SDB'!W8</f>
        <v>0</v>
      </c>
      <c r="T22" s="74">
        <f>'9. FP SDB'!X8</f>
        <v>0</v>
      </c>
      <c r="U22" s="74">
        <f>'9. FP SDB'!Y8</f>
        <v>0</v>
      </c>
      <c r="V22" s="74">
        <f>'9. FP SDB'!Z8</f>
        <v>0</v>
      </c>
      <c r="W22" s="74">
        <f>'9. FP SDB'!AA8</f>
        <v>0</v>
      </c>
      <c r="X22" s="74">
        <f>'9. FP SDB'!AB8</f>
        <v>0</v>
      </c>
      <c r="Y22" s="74">
        <f>'9. FP SDB'!AC8</f>
        <v>0</v>
      </c>
      <c r="Z22" s="74">
        <f>'9. FP SDB'!AD8</f>
        <v>0</v>
      </c>
      <c r="AA22" s="74">
        <f>'9. FP SDB'!AE8</f>
        <v>0</v>
      </c>
      <c r="AB22" s="74">
        <f>'9. FP SDB'!AF8</f>
        <v>0</v>
      </c>
      <c r="AC22" s="74">
        <f>'9. FP SDB'!AG8</f>
        <v>0</v>
      </c>
      <c r="AD22" s="74">
        <f>'9. FP SDB'!AH8</f>
        <v>0</v>
      </c>
      <c r="AE22" s="74">
        <f>'9. FP SDB'!AI8</f>
        <v>0</v>
      </c>
      <c r="AF22" s="74">
        <f>'9. FP SDB'!AJ8</f>
        <v>0</v>
      </c>
    </row>
    <row r="23" spans="1:32">
      <c r="A23" s="68" t="s">
        <v>117</v>
      </c>
      <c r="B23" s="69" t="s">
        <v>118</v>
      </c>
      <c r="C23" s="68" t="s">
        <v>93</v>
      </c>
      <c r="D23" s="70">
        <f>'4. BL SDB'!H9</f>
        <v>0.10319986979166668</v>
      </c>
      <c r="E23" s="70">
        <f>'4. BL SDB'!I9</f>
        <v>0.10319986979166668</v>
      </c>
      <c r="F23" s="70">
        <f>'4. BL SDB'!J9</f>
        <v>8.7522921874999993E-2</v>
      </c>
      <c r="G23" s="70">
        <f>'4. BL SDB'!K9</f>
        <v>6.7871536458333354E-2</v>
      </c>
      <c r="H23" s="70">
        <f>'4. BL SDB'!L9</f>
        <v>4.8220151041666701E-2</v>
      </c>
      <c r="I23" s="70">
        <f>'4. BL SDB'!M9</f>
        <v>3.3481611979166673E-2</v>
      </c>
      <c r="J23" s="70">
        <f>'4. BL SDB'!N9</f>
        <v>3.3481611979166673E-2</v>
      </c>
      <c r="K23" s="70">
        <f>'4. BL SDB'!O9</f>
        <v>3.3481611979166673E-2</v>
      </c>
      <c r="L23" s="70">
        <f>'4. BL SDB'!P9</f>
        <v>3.3481611979166673E-2</v>
      </c>
      <c r="M23" s="70">
        <f>'4. BL SDB'!Q9</f>
        <v>3.3481611979166673E-2</v>
      </c>
      <c r="N23" s="70">
        <f>'4. BL SDB'!R9</f>
        <v>3.3481611979166673E-2</v>
      </c>
      <c r="O23" s="70">
        <f>'4. BL SDB'!S9</f>
        <v>3.3481611979166673E-2</v>
      </c>
      <c r="P23" s="70">
        <f>'4. BL SDB'!T9</f>
        <v>3.3481611979166673E-2</v>
      </c>
      <c r="Q23" s="70">
        <f>'4. BL SDB'!U9</f>
        <v>3.3481611979166673E-2</v>
      </c>
      <c r="R23" s="70">
        <f>'4. BL SDB'!V9</f>
        <v>3.3481611979166673E-2</v>
      </c>
      <c r="S23" s="70">
        <f>'4. BL SDB'!W9</f>
        <v>3.3481611979166673E-2</v>
      </c>
      <c r="T23" s="70">
        <f>'4. BL SDB'!X9</f>
        <v>3.3481611979166673E-2</v>
      </c>
      <c r="U23" s="70">
        <f>'4. BL SDB'!Y9</f>
        <v>3.3481611979166673E-2</v>
      </c>
      <c r="V23" s="70">
        <f>'4. BL SDB'!Z9</f>
        <v>3.3481611979166673E-2</v>
      </c>
      <c r="W23" s="70">
        <f>'4. BL SDB'!AA9</f>
        <v>3.3481611979166673E-2</v>
      </c>
      <c r="X23" s="70">
        <f>'4. BL SDB'!AB9</f>
        <v>3.3481611979166673E-2</v>
      </c>
      <c r="Y23" s="70">
        <f>'4. BL SDB'!AC9</f>
        <v>3.3481611979166673E-2</v>
      </c>
      <c r="Z23" s="70">
        <f>'4. BL SDB'!AD9</f>
        <v>3.3481611979166673E-2</v>
      </c>
      <c r="AA23" s="70">
        <f>'4. BL SDB'!AE9</f>
        <v>3.3481611979166673E-2</v>
      </c>
      <c r="AB23" s="70">
        <f>'4. BL SDB'!AF9</f>
        <v>3.3481611979166673E-2</v>
      </c>
      <c r="AC23" s="70">
        <f>'4. BL SDB'!AG9</f>
        <v>3.3481611979166673E-2</v>
      </c>
      <c r="AD23" s="70">
        <f>'4. BL SDB'!AH9</f>
        <v>3.3481611979166673E-2</v>
      </c>
      <c r="AE23" s="70">
        <f>'4. BL SDB'!AI9</f>
        <v>3.3481611979166673E-2</v>
      </c>
      <c r="AF23" s="70">
        <f>'4. BL SDB'!AJ9</f>
        <v>3.3481611979166673E-2</v>
      </c>
    </row>
    <row r="24" spans="1:32" ht="14.45" customHeight="1">
      <c r="A24" s="68" t="s">
        <v>119</v>
      </c>
      <c r="B24" s="69" t="s">
        <v>118</v>
      </c>
      <c r="C24" s="68" t="s">
        <v>93</v>
      </c>
      <c r="D24" s="70">
        <f>'9. FP SDB'!H9</f>
        <v>0.10319986979166668</v>
      </c>
      <c r="E24" s="70">
        <f>'9. FP SDB'!I9</f>
        <v>0</v>
      </c>
      <c r="F24" s="70">
        <f>'9. FP SDB'!J9</f>
        <v>0</v>
      </c>
      <c r="G24" s="70">
        <f>'9. FP SDB'!K9</f>
        <v>0</v>
      </c>
      <c r="H24" s="70">
        <f>'9. FP SDB'!L9</f>
        <v>4.8220151041666701E-2</v>
      </c>
      <c r="I24" s="70">
        <f>'9. FP SDB'!M9</f>
        <v>3.3481611979166673E-2</v>
      </c>
      <c r="J24" s="70">
        <f>'9. FP SDB'!N9</f>
        <v>3.3481611979166673E-2</v>
      </c>
      <c r="K24" s="70">
        <f>'9. FP SDB'!O9</f>
        <v>3.3481611979166673E-2</v>
      </c>
      <c r="L24" s="70">
        <f>'9. FP SDB'!P9</f>
        <v>3.3481611979166673E-2</v>
      </c>
      <c r="M24" s="70">
        <f>'9. FP SDB'!Q9</f>
        <v>3.3481611979166673E-2</v>
      </c>
      <c r="N24" s="70">
        <f>'9. FP SDB'!R9</f>
        <v>3.3481611979166673E-2</v>
      </c>
      <c r="O24" s="70">
        <f>'9. FP SDB'!S9</f>
        <v>3.3481611979166673E-2</v>
      </c>
      <c r="P24" s="70">
        <f>'9. FP SDB'!T9</f>
        <v>3.3481611979166673E-2</v>
      </c>
      <c r="Q24" s="70">
        <f>'9. FP SDB'!U9</f>
        <v>3.3481611979166673E-2</v>
      </c>
      <c r="R24" s="70">
        <f>'9. FP SDB'!V9</f>
        <v>3.3481611979166673E-2</v>
      </c>
      <c r="S24" s="70">
        <f>'9. FP SDB'!W9</f>
        <v>3.3481611979166673E-2</v>
      </c>
      <c r="T24" s="70">
        <f>'9. FP SDB'!X9</f>
        <v>3.3481611979166673E-2</v>
      </c>
      <c r="U24" s="70">
        <f>'9. FP SDB'!Y9</f>
        <v>3.3481611979166673E-2</v>
      </c>
      <c r="V24" s="70">
        <f>'9. FP SDB'!Z9</f>
        <v>3.3481611979166673E-2</v>
      </c>
      <c r="W24" s="70">
        <f>'9. FP SDB'!AA9</f>
        <v>3.3481611979166673E-2</v>
      </c>
      <c r="X24" s="70">
        <f>'9. FP SDB'!AB9</f>
        <v>3.3481611979166673E-2</v>
      </c>
      <c r="Y24" s="70">
        <f>'9. FP SDB'!AC9</f>
        <v>3.3481611979166673E-2</v>
      </c>
      <c r="Z24" s="70">
        <f>'9. FP SDB'!AD9</f>
        <v>3.3481611979166673E-2</v>
      </c>
      <c r="AA24" s="70">
        <f>'9. FP SDB'!AE9</f>
        <v>3.3481611979166673E-2</v>
      </c>
      <c r="AB24" s="70">
        <f>'9. FP SDB'!AF9</f>
        <v>3.3481611979166673E-2</v>
      </c>
      <c r="AC24" s="70">
        <f>'9. FP SDB'!AG9</f>
        <v>3.3481611979166673E-2</v>
      </c>
      <c r="AD24" s="70">
        <f>'9. FP SDB'!AH9</f>
        <v>3.3481611979166673E-2</v>
      </c>
      <c r="AE24" s="70">
        <f>'9. FP SDB'!AI9</f>
        <v>3.3481611979166673E-2</v>
      </c>
      <c r="AF24" s="70">
        <f>'9. FP SDB'!AJ9</f>
        <v>3.3481611979166673E-2</v>
      </c>
    </row>
    <row r="25" spans="1:32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32">
      <c r="A26" s="5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32" ht="15.75">
      <c r="A27" s="77" t="s">
        <v>120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32" ht="57">
      <c r="A28" s="78"/>
      <c r="B28" s="79"/>
      <c r="C28" s="80" t="str">
        <f t="shared" ref="C28:W28" si="4">H3</f>
        <v>2020-21</v>
      </c>
      <c r="D28" s="80" t="str">
        <f t="shared" si="4"/>
        <v>2021-22</v>
      </c>
      <c r="E28" s="80" t="str">
        <f t="shared" si="4"/>
        <v>2022-23</v>
      </c>
      <c r="F28" s="80" t="str">
        <f t="shared" si="4"/>
        <v>2023-24</v>
      </c>
      <c r="G28" s="80" t="str">
        <f t="shared" si="4"/>
        <v>2024-25</v>
      </c>
      <c r="H28" s="80" t="str">
        <f t="shared" si="4"/>
        <v>2025-26</v>
      </c>
      <c r="I28" s="80" t="str">
        <f t="shared" si="4"/>
        <v>2026-27</v>
      </c>
      <c r="J28" s="80" t="str">
        <f t="shared" si="4"/>
        <v>2027-28</v>
      </c>
      <c r="K28" s="80" t="str">
        <f t="shared" si="4"/>
        <v>2028-29</v>
      </c>
      <c r="L28" s="80" t="str">
        <f t="shared" si="4"/>
        <v>2029-2030</v>
      </c>
      <c r="M28" s="80" t="str">
        <f t="shared" si="4"/>
        <v>2030-2031</v>
      </c>
      <c r="N28" s="80" t="str">
        <f t="shared" si="4"/>
        <v>2031-2032</v>
      </c>
      <c r="O28" s="80" t="str">
        <f t="shared" si="4"/>
        <v>2032-33</v>
      </c>
      <c r="P28" s="80" t="str">
        <f t="shared" si="4"/>
        <v>2033-34</v>
      </c>
      <c r="Q28" s="80" t="str">
        <f t="shared" si="4"/>
        <v>2034-35</v>
      </c>
      <c r="R28" s="80" t="str">
        <f t="shared" si="4"/>
        <v>2035-36</v>
      </c>
      <c r="S28" s="80" t="str">
        <f t="shared" si="4"/>
        <v>2036-37</v>
      </c>
      <c r="T28" s="80" t="str">
        <f t="shared" si="4"/>
        <v>2037-38</v>
      </c>
      <c r="U28" s="80" t="str">
        <f t="shared" si="4"/>
        <v>2038-39</v>
      </c>
      <c r="V28" s="80" t="str">
        <f t="shared" si="4"/>
        <v>2039-40</v>
      </c>
      <c r="W28" s="80" t="str">
        <f t="shared" si="4"/>
        <v>2040-41</v>
      </c>
      <c r="X28" s="80" t="s">
        <v>121</v>
      </c>
      <c r="Y28" s="80" t="s">
        <v>122</v>
      </c>
      <c r="Z28" s="80" t="s">
        <v>123</v>
      </c>
      <c r="AA28" s="80" t="s">
        <v>124</v>
      </c>
      <c r="AB28" s="79"/>
    </row>
    <row r="29" spans="1:32">
      <c r="A29" s="81"/>
      <c r="B29" s="82" t="s">
        <v>125</v>
      </c>
      <c r="C29" s="83">
        <f>'4. BL SDB'!L10</f>
        <v>4.3307304687500034E-2</v>
      </c>
      <c r="D29" s="83">
        <f>'4. BL SDB'!M10</f>
        <v>2.6603627083333341E-2</v>
      </c>
      <c r="E29" s="83">
        <f>'4. BL SDB'!N10</f>
        <v>2.5129773177083342E-2</v>
      </c>
      <c r="F29" s="83">
        <f>'4. BL SDB'!O10</f>
        <v>2.5129773177083342E-2</v>
      </c>
      <c r="G29" s="83">
        <f>'4. BL SDB'!P10</f>
        <v>2.5129773177083342E-2</v>
      </c>
      <c r="H29" s="83">
        <f>'4. BL SDB'!Q10</f>
        <v>2.5129773177083342E-2</v>
      </c>
      <c r="I29" s="83">
        <f>'4. BL SDB'!R10</f>
        <v>2.5129773177083342E-2</v>
      </c>
      <c r="J29" s="83">
        <f>'4. BL SDB'!S10</f>
        <v>2.5129773177083342E-2</v>
      </c>
      <c r="K29" s="83">
        <f>'4. BL SDB'!T10</f>
        <v>2.5129773177083342E-2</v>
      </c>
      <c r="L29" s="83">
        <f>'4. BL SDB'!U10</f>
        <v>2.5129773177083342E-2</v>
      </c>
      <c r="M29" s="83">
        <f>'4. BL SDB'!V10</f>
        <v>2.5129773177083342E-2</v>
      </c>
      <c r="N29" s="83">
        <f>'4. BL SDB'!W10</f>
        <v>2.5129773177083342E-2</v>
      </c>
      <c r="O29" s="83">
        <f>'4. BL SDB'!X10</f>
        <v>2.5129773177083342E-2</v>
      </c>
      <c r="P29" s="83">
        <f>'4. BL SDB'!Y10</f>
        <v>2.5129773177083342E-2</v>
      </c>
      <c r="Q29" s="83">
        <f>'4. BL SDB'!Z10</f>
        <v>2.5129773177083342E-2</v>
      </c>
      <c r="R29" s="83">
        <f>'4. BL SDB'!AA10</f>
        <v>2.5129773177083342E-2</v>
      </c>
      <c r="S29" s="83">
        <f>'4. BL SDB'!AB10</f>
        <v>2.5129773177083342E-2</v>
      </c>
      <c r="T29" s="83">
        <f>'4. BL SDB'!AC10</f>
        <v>2.5129773177083342E-2</v>
      </c>
      <c r="U29" s="83">
        <f>'4. BL SDB'!AD10</f>
        <v>2.5129773177083342E-2</v>
      </c>
      <c r="V29" s="83">
        <f>'4. BL SDB'!AE10</f>
        <v>2.5129773177083342E-2</v>
      </c>
      <c r="W29" s="83">
        <f>'4. BL SDB'!AF10</f>
        <v>2.5129773177083342E-2</v>
      </c>
      <c r="X29" s="83">
        <f>'4. BL SDB'!AG10</f>
        <v>2.5129773177083342E-2</v>
      </c>
      <c r="Y29" s="83">
        <f>'4. BL SDB'!AH10</f>
        <v>2.5129773177083342E-2</v>
      </c>
      <c r="Z29" s="83">
        <f>'4. BL SDB'!AI10</f>
        <v>2.5129773177083342E-2</v>
      </c>
      <c r="AA29" s="83">
        <f>'4. BL SDB'!AJ10</f>
        <v>2.5129773177083342E-2</v>
      </c>
      <c r="AB29" s="84"/>
    </row>
    <row r="30" spans="1:32">
      <c r="A30" s="5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32">
      <c r="A31" s="53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32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>
      <c r="A33" s="542"/>
      <c r="B33" s="542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</row>
    <row r="34" spans="1:28">
      <c r="A34" s="542"/>
      <c r="B34" s="542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</row>
    <row r="35" spans="1:28">
      <c r="A35" s="542"/>
      <c r="B35" s="542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</row>
    <row r="36" spans="1:28">
      <c r="A36" s="542"/>
      <c r="B36" s="542"/>
      <c r="C36" s="543"/>
      <c r="D36" s="543"/>
      <c r="E36" s="543"/>
      <c r="F36" s="543"/>
      <c r="G36" s="543"/>
      <c r="H36" s="543"/>
      <c r="I36" s="543"/>
      <c r="J36" s="543"/>
      <c r="K36" s="543"/>
      <c r="L36" s="544"/>
      <c r="M36" s="543"/>
      <c r="N36" s="85"/>
      <c r="O36" s="543"/>
      <c r="P36" s="86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</row>
    <row r="37" spans="1:28">
      <c r="A37" s="542"/>
      <c r="B37" s="542"/>
      <c r="C37" s="543"/>
      <c r="D37" s="543"/>
      <c r="E37" s="543"/>
      <c r="F37" s="543"/>
      <c r="G37" s="543"/>
      <c r="H37" s="543"/>
      <c r="I37" s="543"/>
      <c r="J37" s="543"/>
      <c r="K37" s="543"/>
      <c r="L37" s="544"/>
      <c r="M37" s="543"/>
      <c r="N37" s="85"/>
      <c r="O37" s="543"/>
      <c r="P37" s="86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</row>
    <row r="38" spans="1:28">
      <c r="A38" s="542"/>
      <c r="B38" s="542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</row>
    <row r="39" spans="1:28">
      <c r="A39" s="53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28">
      <c r="A40" s="53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spans="1:28">
      <c r="A41" s="53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28">
      <c r="A42" s="53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>
      <c r="A43" s="53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>
      <c r="A44" s="53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>
      <c r="A45" s="53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>
      <c r="A46" s="53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28">
      <c r="A47" s="53"/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28">
      <c r="A48" s="53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>
      <c r="A49" s="53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1:28">
      <c r="A50" s="53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>
      <c r="A51" s="53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>
      <c r="A52" s="53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>
      <c r="A53" s="53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>
      <c r="A54" s="53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>
      <c r="A55" s="53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>
      <c r="A56" s="53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>
      <c r="A57" s="5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>
      <c r="A58" s="5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>
      <c r="A59" s="53"/>
      <c r="B59" s="56"/>
      <c r="C59" s="57"/>
      <c r="D59" s="57"/>
      <c r="E59" s="57"/>
      <c r="F59" s="57"/>
      <c r="G59" s="57"/>
      <c r="H59" s="57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>
      <c r="A60" s="53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spans="1:28">
      <c r="A61" s="53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1:28" ht="15.75">
      <c r="A62" s="77" t="s">
        <v>126</v>
      </c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spans="1:28" ht="57">
      <c r="A63" s="87"/>
      <c r="B63" s="88"/>
      <c r="C63" s="80" t="str">
        <f t="shared" ref="C63:AA63" si="5">H3</f>
        <v>2020-21</v>
      </c>
      <c r="D63" s="80" t="str">
        <f t="shared" si="5"/>
        <v>2021-22</v>
      </c>
      <c r="E63" s="80" t="str">
        <f t="shared" si="5"/>
        <v>2022-23</v>
      </c>
      <c r="F63" s="80" t="str">
        <f t="shared" si="5"/>
        <v>2023-24</v>
      </c>
      <c r="G63" s="80" t="str">
        <f t="shared" si="5"/>
        <v>2024-25</v>
      </c>
      <c r="H63" s="80" t="str">
        <f t="shared" si="5"/>
        <v>2025-26</v>
      </c>
      <c r="I63" s="80" t="str">
        <f t="shared" si="5"/>
        <v>2026-27</v>
      </c>
      <c r="J63" s="80" t="str">
        <f t="shared" si="5"/>
        <v>2027-28</v>
      </c>
      <c r="K63" s="80" t="str">
        <f t="shared" si="5"/>
        <v>2028-29</v>
      </c>
      <c r="L63" s="80" t="str">
        <f t="shared" si="5"/>
        <v>2029-2030</v>
      </c>
      <c r="M63" s="80" t="str">
        <f t="shared" si="5"/>
        <v>2030-2031</v>
      </c>
      <c r="N63" s="80" t="str">
        <f t="shared" si="5"/>
        <v>2031-2032</v>
      </c>
      <c r="O63" s="80" t="str">
        <f t="shared" si="5"/>
        <v>2032-33</v>
      </c>
      <c r="P63" s="80" t="str">
        <f t="shared" si="5"/>
        <v>2033-34</v>
      </c>
      <c r="Q63" s="80" t="str">
        <f t="shared" si="5"/>
        <v>2034-35</v>
      </c>
      <c r="R63" s="80" t="str">
        <f t="shared" si="5"/>
        <v>2035-36</v>
      </c>
      <c r="S63" s="80" t="str">
        <f t="shared" si="5"/>
        <v>2036-37</v>
      </c>
      <c r="T63" s="80" t="str">
        <f t="shared" si="5"/>
        <v>2037-38</v>
      </c>
      <c r="U63" s="80" t="str">
        <f t="shared" si="5"/>
        <v>2038-39</v>
      </c>
      <c r="V63" s="80" t="str">
        <f t="shared" si="5"/>
        <v>2039-40</v>
      </c>
      <c r="W63" s="80" t="str">
        <f t="shared" si="5"/>
        <v>2040-41</v>
      </c>
      <c r="X63" s="80" t="str">
        <f t="shared" si="5"/>
        <v>2040-42</v>
      </c>
      <c r="Y63" s="80" t="str">
        <f t="shared" si="5"/>
        <v>2040-43</v>
      </c>
      <c r="Z63" s="80" t="str">
        <f t="shared" si="5"/>
        <v>2040-44</v>
      </c>
      <c r="AA63" s="80" t="str">
        <f t="shared" si="5"/>
        <v>2040-45</v>
      </c>
      <c r="AB63" s="88"/>
    </row>
    <row r="64" spans="1:28">
      <c r="A64" s="89"/>
      <c r="B64" s="82" t="s">
        <v>125</v>
      </c>
      <c r="C64" s="83">
        <f>'9. FP SDB'!L10</f>
        <v>4.8220151041666701E-2</v>
      </c>
      <c r="D64" s="83">
        <f>'9. FP SDB'!M10</f>
        <v>3.3481611979166673E-2</v>
      </c>
      <c r="E64" s="83">
        <f>'9. FP SDB'!N10</f>
        <v>3.3481611979166673E-2</v>
      </c>
      <c r="F64" s="83">
        <f>'9. FP SDB'!O10</f>
        <v>3.3481611979166673E-2</v>
      </c>
      <c r="G64" s="83">
        <f>'9. FP SDB'!P10</f>
        <v>3.3481611979166673E-2</v>
      </c>
      <c r="H64" s="83">
        <f>'9. FP SDB'!Q10</f>
        <v>3.3481611979166673E-2</v>
      </c>
      <c r="I64" s="83">
        <f>'9. FP SDB'!R10</f>
        <v>3.3481611979166673E-2</v>
      </c>
      <c r="J64" s="83">
        <f>'9. FP SDB'!S10</f>
        <v>3.3481611979166673E-2</v>
      </c>
      <c r="K64" s="83">
        <f>'9. FP SDB'!T10</f>
        <v>3.3481611979166673E-2</v>
      </c>
      <c r="L64" s="83">
        <f>'9. FP SDB'!U10</f>
        <v>3.3481611979166673E-2</v>
      </c>
      <c r="M64" s="83">
        <f>'9. FP SDB'!V10</f>
        <v>3.3481611979166673E-2</v>
      </c>
      <c r="N64" s="83">
        <f>'9. FP SDB'!W10</f>
        <v>3.3481611979166673E-2</v>
      </c>
      <c r="O64" s="83">
        <f>'9. FP SDB'!X10</f>
        <v>3.3481611979166673E-2</v>
      </c>
      <c r="P64" s="83">
        <f>'9. FP SDB'!Y10</f>
        <v>3.3481611979166673E-2</v>
      </c>
      <c r="Q64" s="83">
        <f>'9. FP SDB'!Z10</f>
        <v>3.3481611979166673E-2</v>
      </c>
      <c r="R64" s="83">
        <f>'9. FP SDB'!AA10</f>
        <v>3.3481611979166673E-2</v>
      </c>
      <c r="S64" s="83">
        <f>'9. FP SDB'!AB10</f>
        <v>3.3481611979166673E-2</v>
      </c>
      <c r="T64" s="83">
        <f>'9. FP SDB'!AC10</f>
        <v>3.3481611979166673E-2</v>
      </c>
      <c r="U64" s="83">
        <f>'9. FP SDB'!AD10</f>
        <v>3.3481611979166673E-2</v>
      </c>
      <c r="V64" s="83">
        <f>'9. FP SDB'!AE10</f>
        <v>3.3481611979166673E-2</v>
      </c>
      <c r="W64" s="83">
        <f>'9. FP SDB'!AF10</f>
        <v>3.3481611979166673E-2</v>
      </c>
      <c r="X64" s="83">
        <f>'9. FP SDB'!AG10</f>
        <v>3.3481611979166673E-2</v>
      </c>
      <c r="Y64" s="83">
        <f>'9. FP SDB'!AH10</f>
        <v>3.3481611979166673E-2</v>
      </c>
      <c r="Z64" s="83">
        <f>'9. FP SDB'!AI10</f>
        <v>3.3481611979166673E-2</v>
      </c>
      <c r="AA64" s="83">
        <f>'9. FP SDB'!AJ10</f>
        <v>3.3481611979166673E-2</v>
      </c>
      <c r="AB64" s="84"/>
    </row>
    <row r="65" spans="1:28">
      <c r="A65" s="90"/>
      <c r="B65" s="56"/>
      <c r="C65" s="57"/>
      <c r="D65" s="57"/>
      <c r="E65" s="57"/>
      <c r="F65" s="57"/>
      <c r="G65" s="57"/>
      <c r="H65" s="57"/>
      <c r="I65" s="91"/>
      <c r="J65" s="57"/>
      <c r="K65" s="57"/>
      <c r="L65" s="57"/>
      <c r="M65" s="57"/>
      <c r="N65" s="57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8">
      <c r="A66" s="53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28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spans="1:28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28">
      <c r="A69" s="53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28">
      <c r="A70" s="53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:28">
      <c r="A71" s="53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:28">
      <c r="A72" s="53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28">
      <c r="A73" s="5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28">
      <c r="A74" s="53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28">
      <c r="A75" s="5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28">
      <c r="A76" s="53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spans="1:28">
      <c r="A77" s="5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spans="1:28">
      <c r="A78" s="53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spans="1:28">
      <c r="A79" s="53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1:28">
      <c r="A80" s="53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>
      <c r="A81" s="5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>
      <c r="A82" s="53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>
      <c r="A83" s="53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>
      <c r="A84" s="53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>
      <c r="A85" s="5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>
      <c r="A86" s="5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>
      <c r="A87" s="53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1:28">
      <c r="A88" s="5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>
      <c r="A89" s="5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>
      <c r="A91" s="53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1:28">
      <c r="A92" s="53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1:28">
      <c r="A93" s="53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1:28">
      <c r="A94" s="53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>
      <c r="A95" s="53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1:28">
      <c r="A96" s="53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1:28">
      <c r="A97" s="5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>
      <c r="A98" s="5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>
      <c r="A99" s="5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spans="1:28">
      <c r="A100" s="90"/>
      <c r="B100" s="94" t="s">
        <v>5</v>
      </c>
      <c r="C100" s="95"/>
      <c r="D100" s="95"/>
      <c r="E100" s="95"/>
      <c r="F100" s="96"/>
      <c r="G100" s="97"/>
      <c r="H100" s="97"/>
      <c r="I100" s="545" t="str">
        <f>'TITLE PAGE'!D9</f>
        <v>Albion Water</v>
      </c>
      <c r="J100" s="546"/>
      <c r="K100" s="547"/>
      <c r="L100" s="97"/>
      <c r="M100" s="97"/>
      <c r="N100" s="98"/>
      <c r="O100" s="99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  <row r="101" spans="1:28">
      <c r="A101" s="53"/>
      <c r="B101" s="100" t="s">
        <v>127</v>
      </c>
      <c r="C101" s="101"/>
      <c r="D101" s="101"/>
      <c r="E101" s="101"/>
      <c r="F101" s="102"/>
      <c r="G101" s="103"/>
      <c r="H101" s="103"/>
      <c r="I101" s="548" t="str">
        <f>'TITLE PAGE'!D10</f>
        <v>Five Oaks</v>
      </c>
      <c r="J101" s="549"/>
      <c r="K101" s="550"/>
      <c r="L101" s="103"/>
      <c r="M101" s="103"/>
      <c r="N101" s="104"/>
      <c r="O101" s="99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</row>
    <row r="102" spans="1:28">
      <c r="A102" s="53"/>
      <c r="B102" s="100" t="s">
        <v>10</v>
      </c>
      <c r="C102" s="105"/>
      <c r="D102" s="105"/>
      <c r="E102" s="105"/>
      <c r="F102" s="102"/>
      <c r="G102" s="103"/>
      <c r="H102" s="103"/>
      <c r="I102" s="551">
        <f>'TITLE PAGE'!D11</f>
        <v>2</v>
      </c>
      <c r="J102" s="552"/>
      <c r="K102" s="553"/>
      <c r="L102" s="103"/>
      <c r="M102" s="103"/>
      <c r="N102" s="104"/>
      <c r="O102" s="99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1:28">
      <c r="A103" s="53"/>
      <c r="B103" s="100" t="s">
        <v>12</v>
      </c>
      <c r="C103" s="101"/>
      <c r="D103" s="101"/>
      <c r="E103" s="101"/>
      <c r="F103" s="102"/>
      <c r="G103" s="103"/>
      <c r="H103" s="103"/>
      <c r="I103" s="554" t="str">
        <f>'TITLE PAGE'!D12</f>
        <v>Dry Year Annual Average</v>
      </c>
      <c r="J103" s="555"/>
      <c r="K103" s="555"/>
      <c r="L103" s="106"/>
      <c r="M103" s="103"/>
      <c r="N103" s="104"/>
      <c r="O103" s="99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spans="1:28">
      <c r="A104" s="53"/>
      <c r="B104" s="100" t="s">
        <v>14</v>
      </c>
      <c r="C104" s="101"/>
      <c r="D104" s="101"/>
      <c r="E104" s="101"/>
      <c r="F104" s="102"/>
      <c r="G104" s="103"/>
      <c r="H104" s="103"/>
      <c r="I104" s="548" t="str">
        <f>'TITLE PAGE'!D13</f>
        <v>See WRMP document</v>
      </c>
      <c r="J104" s="549"/>
      <c r="K104" s="550"/>
      <c r="L104" s="103"/>
      <c r="M104" s="103"/>
      <c r="N104" s="104"/>
      <c r="O104" s="99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spans="1:28">
      <c r="A105" s="53"/>
      <c r="B105" s="107"/>
      <c r="C105" s="108"/>
      <c r="D105" s="108"/>
      <c r="E105" s="108"/>
      <c r="F105" s="109"/>
      <c r="G105" s="110"/>
      <c r="H105" s="110"/>
      <c r="I105" s="109"/>
      <c r="J105" s="111"/>
      <c r="K105" s="109"/>
      <c r="L105" s="112"/>
      <c r="M105" s="110"/>
      <c r="N105" s="113"/>
      <c r="O105" s="99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spans="1:28">
      <c r="A106" s="5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spans="1:28">
      <c r="A107" s="5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</row>
  </sheetData>
  <mergeCells count="4">
    <mergeCell ref="I100:K100"/>
    <mergeCell ref="I101:K101"/>
    <mergeCell ref="I102:K102"/>
    <mergeCell ref="I104:K104"/>
  </mergeCells>
  <conditionalFormatting sqref="C29:AA29 C64:AA6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1"/>
  <sheetViews>
    <sheetView zoomScale="80" zoomScaleNormal="80" workbookViewId="0" xr3:uid="{842E5F09-E766-5B8D-85AF-A39847EA96FD}">
      <selection activeCell="E38" sqref="E38"/>
    </sheetView>
  </sheetViews>
  <sheetFormatPr defaultColWidth="8.88671875" defaultRowHeight="15"/>
  <cols>
    <col min="1" max="1" width="1.44140625" customWidth="1"/>
    <col min="2" max="2" width="3.77734375" customWidth="1"/>
    <col min="3" max="3" width="17.109375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>
      <c r="A1" s="114"/>
      <c r="B1" s="114"/>
      <c r="C1" s="115" t="s">
        <v>128</v>
      </c>
      <c r="D1" s="115"/>
      <c r="E1" s="116"/>
      <c r="F1" s="117"/>
      <c r="G1" s="118"/>
      <c r="H1" s="119" t="s">
        <v>129</v>
      </c>
      <c r="I1" s="117"/>
      <c r="J1" s="120"/>
      <c r="K1" s="121"/>
    </row>
    <row r="2" spans="1:36" ht="32.25" thickBot="1">
      <c r="A2" s="122"/>
      <c r="B2" s="122"/>
      <c r="C2" s="123" t="s">
        <v>130</v>
      </c>
      <c r="D2" s="124" t="s">
        <v>131</v>
      </c>
      <c r="E2" s="125" t="s">
        <v>132</v>
      </c>
      <c r="F2" s="125" t="s">
        <v>133</v>
      </c>
      <c r="G2" s="125" t="s">
        <v>134</v>
      </c>
      <c r="H2" s="125" t="s">
        <v>135</v>
      </c>
      <c r="I2" s="125" t="s">
        <v>136</v>
      </c>
      <c r="J2" s="125" t="s">
        <v>137</v>
      </c>
      <c r="K2" s="126"/>
    </row>
    <row r="3" spans="1:36" ht="15.75">
      <c r="A3" s="127"/>
      <c r="B3" s="127"/>
      <c r="C3" s="414" t="s">
        <v>138</v>
      </c>
      <c r="D3" s="415"/>
      <c r="E3" s="415"/>
      <c r="F3" s="415"/>
      <c r="G3" s="415"/>
      <c r="H3" s="415"/>
      <c r="I3" s="415"/>
      <c r="J3" s="415"/>
      <c r="K3" s="415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</row>
    <row r="4" spans="1:36">
      <c r="A4" s="128"/>
      <c r="B4" s="128"/>
      <c r="C4" s="556" t="s">
        <v>139</v>
      </c>
      <c r="D4" s="557" t="s">
        <v>140</v>
      </c>
      <c r="E4" s="557" t="s">
        <v>141</v>
      </c>
      <c r="F4" s="557" t="s">
        <v>141</v>
      </c>
      <c r="G4" s="557" t="s">
        <v>141</v>
      </c>
      <c r="H4" s="558">
        <f>SUM(H5:H6)</f>
        <v>0</v>
      </c>
      <c r="I4" s="558">
        <f>SUM(I5:I6)</f>
        <v>0</v>
      </c>
      <c r="J4" s="559" t="s">
        <v>141</v>
      </c>
      <c r="K4" s="216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</row>
    <row r="5" spans="1:36">
      <c r="A5" s="129"/>
      <c r="B5" s="129"/>
      <c r="C5" s="560" t="s">
        <v>141</v>
      </c>
      <c r="D5" s="561" t="s">
        <v>142</v>
      </c>
      <c r="E5" s="562"/>
      <c r="F5" s="563"/>
      <c r="G5" s="563"/>
      <c r="H5" s="564"/>
      <c r="I5" s="564"/>
      <c r="J5" s="563"/>
      <c r="K5" s="216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</row>
    <row r="6" spans="1:36">
      <c r="A6" s="129"/>
      <c r="B6" s="129"/>
      <c r="C6" s="560"/>
      <c r="D6" s="561" t="s">
        <v>142</v>
      </c>
      <c r="E6" s="562"/>
      <c r="F6" s="563"/>
      <c r="G6" s="563"/>
      <c r="H6" s="564"/>
      <c r="I6" s="565"/>
      <c r="J6" s="566"/>
      <c r="K6" s="216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</row>
    <row r="7" spans="1:36">
      <c r="A7" s="130"/>
      <c r="B7" s="131"/>
      <c r="C7" s="567" t="s">
        <v>143</v>
      </c>
      <c r="D7" s="559" t="s">
        <v>144</v>
      </c>
      <c r="E7" s="557" t="s">
        <v>141</v>
      </c>
      <c r="F7" s="377" t="s">
        <v>145</v>
      </c>
      <c r="G7" s="557" t="s">
        <v>141</v>
      </c>
      <c r="H7" s="568">
        <f>SUM(H9:H14)</f>
        <v>0</v>
      </c>
      <c r="I7" s="559" t="s">
        <v>141</v>
      </c>
      <c r="J7" s="559" t="s">
        <v>141</v>
      </c>
      <c r="K7" s="569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</row>
    <row r="8" spans="1:36">
      <c r="A8" s="130"/>
      <c r="B8" s="131"/>
      <c r="C8" s="560" t="s">
        <v>141</v>
      </c>
      <c r="D8" s="561" t="s">
        <v>141</v>
      </c>
      <c r="E8" s="377" t="s">
        <v>146</v>
      </c>
      <c r="F8" s="377" t="s">
        <v>147</v>
      </c>
      <c r="G8" s="557" t="s">
        <v>141</v>
      </c>
      <c r="H8" s="568">
        <f>SUM(H9:H13)</f>
        <v>0</v>
      </c>
      <c r="I8" s="559" t="s">
        <v>141</v>
      </c>
      <c r="J8" s="559" t="s">
        <v>141</v>
      </c>
      <c r="K8" s="569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</row>
    <row r="9" spans="1:36">
      <c r="A9" s="129"/>
      <c r="B9" s="129"/>
      <c r="C9" s="560" t="s">
        <v>141</v>
      </c>
      <c r="D9" s="561" t="s">
        <v>142</v>
      </c>
      <c r="E9" s="379"/>
      <c r="F9" s="380"/>
      <c r="G9" s="381"/>
      <c r="H9" s="382"/>
      <c r="I9" s="383"/>
      <c r="J9" s="566"/>
      <c r="K9" s="569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</row>
    <row r="10" spans="1:36">
      <c r="A10" s="129"/>
      <c r="B10" s="129"/>
      <c r="C10" s="560" t="s">
        <v>141</v>
      </c>
      <c r="D10" s="561" t="s">
        <v>142</v>
      </c>
      <c r="E10" s="379"/>
      <c r="F10" s="384"/>
      <c r="G10" s="385"/>
      <c r="H10" s="386"/>
      <c r="I10" s="387"/>
      <c r="J10" s="563"/>
      <c r="K10" s="569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</row>
    <row r="11" spans="1:36">
      <c r="A11" s="129"/>
      <c r="B11" s="129"/>
      <c r="C11" s="560" t="s">
        <v>141</v>
      </c>
      <c r="D11" s="561" t="s">
        <v>142</v>
      </c>
      <c r="E11" s="379"/>
      <c r="F11" s="384"/>
      <c r="G11" s="385"/>
      <c r="H11" s="386"/>
      <c r="I11" s="387"/>
      <c r="J11" s="563"/>
      <c r="K11" s="132"/>
    </row>
    <row r="12" spans="1:36">
      <c r="A12" s="129"/>
      <c r="B12" s="129"/>
      <c r="C12" s="560" t="s">
        <v>141</v>
      </c>
      <c r="D12" s="561" t="s">
        <v>142</v>
      </c>
      <c r="E12" s="379"/>
      <c r="F12" s="384"/>
      <c r="G12" s="385"/>
      <c r="H12" s="386"/>
      <c r="I12" s="387"/>
      <c r="J12" s="563"/>
      <c r="K12" s="132"/>
    </row>
    <row r="13" spans="1:36">
      <c r="A13" s="129"/>
      <c r="B13" s="129"/>
      <c r="C13" s="560" t="s">
        <v>141</v>
      </c>
      <c r="D13" s="561" t="s">
        <v>142</v>
      </c>
      <c r="E13" s="379"/>
      <c r="F13" s="384"/>
      <c r="G13" s="385"/>
      <c r="H13" s="386"/>
      <c r="I13" s="387"/>
      <c r="J13" s="563"/>
      <c r="K13" s="132"/>
    </row>
    <row r="14" spans="1:36" ht="25.5">
      <c r="A14" s="133"/>
      <c r="B14" s="133"/>
      <c r="C14" s="416" t="s">
        <v>148</v>
      </c>
      <c r="D14" s="417" t="s">
        <v>131</v>
      </c>
      <c r="E14" s="418" t="s">
        <v>132</v>
      </c>
      <c r="F14" s="418" t="s">
        <v>133</v>
      </c>
      <c r="G14" s="418" t="s">
        <v>134</v>
      </c>
      <c r="H14" s="418" t="s">
        <v>149</v>
      </c>
      <c r="I14" s="418" t="s">
        <v>136</v>
      </c>
      <c r="J14" s="418" t="s">
        <v>150</v>
      </c>
      <c r="K14" s="132"/>
    </row>
    <row r="15" spans="1:36">
      <c r="A15" s="134"/>
      <c r="B15" s="131"/>
      <c r="C15" s="567" t="s">
        <v>151</v>
      </c>
      <c r="D15" s="559" t="s">
        <v>152</v>
      </c>
      <c r="E15" s="559" t="s">
        <v>141</v>
      </c>
      <c r="F15" s="559" t="s">
        <v>141</v>
      </c>
      <c r="G15" s="559" t="s">
        <v>141</v>
      </c>
      <c r="H15" s="558">
        <f>SUM(H16:H17)</f>
        <v>0</v>
      </c>
      <c r="I15" s="558">
        <f>SUM(I16:I17)</f>
        <v>0</v>
      </c>
      <c r="J15" s="559" t="s">
        <v>141</v>
      </c>
      <c r="K15" s="132"/>
    </row>
    <row r="16" spans="1:36">
      <c r="A16" s="129"/>
      <c r="B16" s="129"/>
      <c r="C16" s="560"/>
      <c r="D16" s="561" t="s">
        <v>142</v>
      </c>
      <c r="E16" s="570"/>
      <c r="F16" s="566"/>
      <c r="G16" s="566"/>
      <c r="H16" s="564"/>
      <c r="I16" s="564"/>
      <c r="J16" s="566"/>
      <c r="K16" s="132"/>
    </row>
    <row r="17" spans="1:11">
      <c r="A17" s="129"/>
      <c r="B17" s="129"/>
      <c r="C17" s="560" t="s">
        <v>141</v>
      </c>
      <c r="D17" s="561" t="s">
        <v>142</v>
      </c>
      <c r="E17" s="562"/>
      <c r="F17" s="563"/>
      <c r="G17" s="563"/>
      <c r="H17" s="564"/>
      <c r="I17" s="564"/>
      <c r="J17" s="563"/>
      <c r="K17" s="132"/>
    </row>
    <row r="18" spans="1:11" ht="25.5">
      <c r="A18" s="134"/>
      <c r="B18" s="131"/>
      <c r="C18" s="419" t="s">
        <v>153</v>
      </c>
      <c r="D18" s="417" t="s">
        <v>131</v>
      </c>
      <c r="E18" s="418" t="s">
        <v>132</v>
      </c>
      <c r="F18" s="418" t="s">
        <v>133</v>
      </c>
      <c r="G18" s="418" t="s">
        <v>134</v>
      </c>
      <c r="H18" s="418" t="s">
        <v>149</v>
      </c>
      <c r="I18" s="418" t="s">
        <v>136</v>
      </c>
      <c r="J18" s="418" t="s">
        <v>154</v>
      </c>
      <c r="K18" s="132"/>
    </row>
    <row r="19" spans="1:11">
      <c r="A19" s="134"/>
      <c r="B19" s="131"/>
      <c r="C19" s="567" t="s">
        <v>155</v>
      </c>
      <c r="D19" s="559" t="s">
        <v>156</v>
      </c>
      <c r="E19" s="559" t="s">
        <v>141</v>
      </c>
      <c r="F19" s="559" t="s">
        <v>141</v>
      </c>
      <c r="G19" s="559" t="s">
        <v>141</v>
      </c>
      <c r="H19" s="558">
        <f>SUM(H20:H21)</f>
        <v>0</v>
      </c>
      <c r="I19" s="558">
        <f>SUM(I20:I21)</f>
        <v>0</v>
      </c>
      <c r="J19" s="559" t="s">
        <v>141</v>
      </c>
      <c r="K19" s="132"/>
    </row>
    <row r="20" spans="1:11">
      <c r="A20" s="134"/>
      <c r="B20" s="131"/>
      <c r="C20" s="560"/>
      <c r="D20" s="561" t="s">
        <v>142</v>
      </c>
      <c r="E20" s="570"/>
      <c r="F20" s="566"/>
      <c r="G20" s="566"/>
      <c r="H20" s="564"/>
      <c r="I20" s="564"/>
      <c r="J20" s="566"/>
      <c r="K20" s="132"/>
    </row>
    <row r="21" spans="1:11">
      <c r="A21" s="134"/>
      <c r="B21" s="131"/>
      <c r="C21" s="560" t="s">
        <v>141</v>
      </c>
      <c r="D21" s="561" t="s">
        <v>142</v>
      </c>
      <c r="E21" s="562"/>
      <c r="F21" s="563"/>
      <c r="G21" s="563"/>
      <c r="H21" s="564"/>
      <c r="I21" s="564"/>
      <c r="J21" s="563"/>
      <c r="K21" s="132"/>
    </row>
    <row r="22" spans="1:11">
      <c r="A22" s="135"/>
      <c r="B22" s="136"/>
      <c r="C22" s="132" t="s">
        <v>141</v>
      </c>
      <c r="D22" s="132" t="s">
        <v>141</v>
      </c>
      <c r="E22" s="132" t="s">
        <v>141</v>
      </c>
      <c r="F22" s="132" t="s">
        <v>141</v>
      </c>
      <c r="G22" s="132" t="s">
        <v>141</v>
      </c>
      <c r="H22" s="132" t="s">
        <v>141</v>
      </c>
      <c r="I22" s="132" t="s">
        <v>141</v>
      </c>
      <c r="J22" s="137" t="s">
        <v>141</v>
      </c>
      <c r="K22" s="132"/>
    </row>
    <row r="23" spans="1:11">
      <c r="A23" s="133"/>
      <c r="B23" s="133"/>
      <c r="C23" s="138" t="s">
        <v>5</v>
      </c>
      <c r="D23" s="139"/>
      <c r="E23" s="140" t="str">
        <f>'TITLE PAGE'!D9</f>
        <v>Albion Water</v>
      </c>
      <c r="F23" s="132"/>
      <c r="G23" s="132"/>
      <c r="H23" s="132"/>
      <c r="I23" s="132"/>
      <c r="J23" s="141"/>
      <c r="K23" s="132"/>
    </row>
    <row r="24" spans="1:11">
      <c r="A24" s="133"/>
      <c r="B24" s="133"/>
      <c r="C24" s="142" t="s">
        <v>7</v>
      </c>
      <c r="D24" s="143"/>
      <c r="E24" s="144" t="str">
        <f>'TITLE PAGE'!D10</f>
        <v>Five Oaks</v>
      </c>
      <c r="F24" s="132"/>
      <c r="G24" s="132"/>
      <c r="H24" s="132"/>
      <c r="I24" s="132"/>
      <c r="J24" s="137"/>
      <c r="K24" s="145"/>
    </row>
    <row r="25" spans="1:11">
      <c r="A25" s="133"/>
      <c r="B25" s="133"/>
      <c r="C25" s="142" t="s">
        <v>10</v>
      </c>
      <c r="D25" s="146"/>
      <c r="E25" s="147">
        <f>'TITLE PAGE'!D11</f>
        <v>2</v>
      </c>
      <c r="F25" s="148"/>
      <c r="G25" s="148"/>
      <c r="H25" s="148"/>
      <c r="I25" s="148"/>
      <c r="J25" s="149"/>
      <c r="K25" s="145"/>
    </row>
    <row r="26" spans="1:11">
      <c r="A26" s="133"/>
      <c r="B26" s="133"/>
      <c r="C26" s="142" t="s">
        <v>12</v>
      </c>
      <c r="D26" s="143"/>
      <c r="E26" s="144" t="str">
        <f>'TITLE PAGE'!D12</f>
        <v>Dry Year Annual Average</v>
      </c>
      <c r="F26" s="132"/>
      <c r="G26" s="132"/>
      <c r="H26" s="132"/>
      <c r="I26" s="132"/>
      <c r="J26" s="149"/>
      <c r="K26" s="145"/>
    </row>
    <row r="27" spans="1:11">
      <c r="A27" s="133"/>
      <c r="B27" s="133"/>
      <c r="C27" s="150" t="s">
        <v>14</v>
      </c>
      <c r="D27" s="151"/>
      <c r="E27" s="152" t="str">
        <f>'TITLE PAGE'!D13</f>
        <v>See WRMP document</v>
      </c>
      <c r="F27" s="132"/>
      <c r="G27" s="132"/>
      <c r="H27" s="132"/>
      <c r="I27" s="132"/>
      <c r="J27" s="153"/>
      <c r="K27" s="145"/>
    </row>
    <row r="28" spans="1:11">
      <c r="A28" s="154"/>
      <c r="B28" s="154"/>
      <c r="C28" s="155"/>
      <c r="D28" s="155"/>
      <c r="E28" s="155"/>
      <c r="F28" s="569"/>
      <c r="G28" s="155"/>
      <c r="H28" s="155"/>
      <c r="I28" s="155"/>
      <c r="J28" s="129"/>
      <c r="K28" s="145"/>
    </row>
    <row r="29" spans="1:11">
      <c r="A29" s="154"/>
      <c r="B29" s="154"/>
      <c r="C29" s="155"/>
      <c r="D29" s="155"/>
      <c r="E29" s="155"/>
      <c r="F29" s="569"/>
      <c r="G29" s="155"/>
      <c r="H29" s="155"/>
      <c r="I29" s="155"/>
      <c r="J29" s="129"/>
      <c r="K29" s="145"/>
    </row>
    <row r="30" spans="1:11" ht="18">
      <c r="A30" s="154"/>
      <c r="B30" s="154"/>
      <c r="C30" s="156" t="s">
        <v>157</v>
      </c>
      <c r="D30" s="155"/>
      <c r="E30" s="155"/>
      <c r="F30" s="569"/>
      <c r="G30" s="155"/>
      <c r="H30" s="155"/>
      <c r="I30" s="155"/>
      <c r="J30" s="129"/>
      <c r="K30" s="157"/>
    </row>
    <row r="31" spans="1:11" ht="15.75">
      <c r="C31" s="455" t="s">
        <v>158</v>
      </c>
    </row>
  </sheetData>
  <dataValidations count="2">
    <dataValidation type="list" allowBlank="1" showInputMessage="1" showErrorMessage="1" sqref="G5:G6" xr:uid="{00000000-0002-0000-0200-000000000000}">
      <formula1>Source_Types</formula1>
    </dataValidation>
    <dataValidation type="list" allowBlank="1" showInputMessage="1" showErrorMessage="1" sqref="J20:J21" xr:uid="{00000000-0002-0000-0200-000001000000}">
      <formula1>"Approved, Granted yet to be implemented, Other"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3"/>
  <sheetViews>
    <sheetView topLeftCell="A6" zoomScale="80" zoomScaleNormal="80" workbookViewId="0" xr3:uid="{51F8DEE0-4D01-5F28-A812-FC0BD7CAC4A5}">
      <selection activeCell="I8" sqref="I8:AJ8"/>
    </sheetView>
  </sheetViews>
  <sheetFormatPr defaultColWidth="8.88671875" defaultRowHeight="27" customHeight="1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37" ht="27" customHeight="1" thickBot="1">
      <c r="A1" s="114"/>
      <c r="B1" s="143"/>
      <c r="C1" s="158" t="s">
        <v>159</v>
      </c>
      <c r="D1" s="159"/>
      <c r="E1" s="160"/>
      <c r="F1" s="161"/>
      <c r="G1" s="161"/>
      <c r="H1" s="571"/>
      <c r="I1" s="572"/>
      <c r="J1" s="573"/>
      <c r="K1" s="571"/>
      <c r="L1" s="574"/>
      <c r="M1" s="571"/>
      <c r="N1" s="16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161"/>
      <c r="AI1" s="571"/>
      <c r="AJ1" s="571"/>
      <c r="AK1" s="571"/>
    </row>
    <row r="2" spans="1:37" ht="27" customHeight="1" thickBot="1">
      <c r="A2" s="162"/>
      <c r="B2" s="163"/>
      <c r="C2" s="123" t="s">
        <v>130</v>
      </c>
      <c r="D2" s="124" t="s">
        <v>160</v>
      </c>
      <c r="E2" s="164" t="s">
        <v>131</v>
      </c>
      <c r="F2" s="124" t="s">
        <v>161</v>
      </c>
      <c r="G2" s="165" t="s">
        <v>162</v>
      </c>
      <c r="H2" s="166" t="str">
        <f>'TITLE PAGE'!D14</f>
        <v>2017/18</v>
      </c>
      <c r="I2" s="167" t="str">
        <f>'WRZ summary'!E3</f>
        <v>For info 2017-18</v>
      </c>
      <c r="J2" s="168" t="str">
        <f>'WRZ summary'!F3</f>
        <v>For info 2018-19</v>
      </c>
      <c r="K2" s="168" t="str">
        <f>'WRZ summary'!G3</f>
        <v>For info 2019-20</v>
      </c>
      <c r="L2" s="169" t="str">
        <f>'WRZ summary'!H3</f>
        <v>2020-21</v>
      </c>
      <c r="M2" s="169" t="str">
        <f>'WRZ summary'!I3</f>
        <v>2021-22</v>
      </c>
      <c r="N2" s="169" t="str">
        <f>'WRZ summary'!J3</f>
        <v>2022-23</v>
      </c>
      <c r="O2" s="169" t="str">
        <f>'WRZ summary'!K3</f>
        <v>2023-24</v>
      </c>
      <c r="P2" s="169" t="str">
        <f>'WRZ summary'!L3</f>
        <v>2024-25</v>
      </c>
      <c r="Q2" s="169" t="str">
        <f>'WRZ summary'!M3</f>
        <v>2025-26</v>
      </c>
      <c r="R2" s="169" t="str">
        <f>'WRZ summary'!N3</f>
        <v>2026-27</v>
      </c>
      <c r="S2" s="169" t="str">
        <f>'WRZ summary'!O3</f>
        <v>2027-28</v>
      </c>
      <c r="T2" s="169" t="str">
        <f>'WRZ summary'!P3</f>
        <v>2028-29</v>
      </c>
      <c r="U2" s="169" t="str">
        <f>'WRZ summary'!Q3</f>
        <v>2029-2030</v>
      </c>
      <c r="V2" s="169" t="str">
        <f>'WRZ summary'!R3</f>
        <v>2030-2031</v>
      </c>
      <c r="W2" s="169" t="str">
        <f>'WRZ summary'!S3</f>
        <v>2031-2032</v>
      </c>
      <c r="X2" s="169" t="str">
        <f>'WRZ summary'!T3</f>
        <v>2032-33</v>
      </c>
      <c r="Y2" s="169" t="str">
        <f>'WRZ summary'!U3</f>
        <v>2033-34</v>
      </c>
      <c r="Z2" s="169" t="str">
        <f>'WRZ summary'!V3</f>
        <v>2034-35</v>
      </c>
      <c r="AA2" s="169" t="str">
        <f>'WRZ summary'!W3</f>
        <v>2035-36</v>
      </c>
      <c r="AB2" s="169" t="str">
        <f>'WRZ summary'!X3</f>
        <v>2036-37</v>
      </c>
      <c r="AC2" s="169" t="str">
        <f>'WRZ summary'!Y3</f>
        <v>2037-38</v>
      </c>
      <c r="AD2" s="169" t="str">
        <f>'WRZ summary'!Z3</f>
        <v>2038-39</v>
      </c>
      <c r="AE2" s="169" t="str">
        <f>'WRZ summary'!AA3</f>
        <v>2039-40</v>
      </c>
      <c r="AF2" s="169" t="str">
        <f>'WRZ summary'!AB3</f>
        <v>2040-41</v>
      </c>
      <c r="AG2" s="169" t="str">
        <f>'WRZ summary'!AC3</f>
        <v>2040-42</v>
      </c>
      <c r="AH2" s="169" t="str">
        <f>'WRZ summary'!AD3</f>
        <v>2040-43</v>
      </c>
      <c r="AI2" s="169" t="str">
        <f>'WRZ summary'!AE3</f>
        <v>2040-44</v>
      </c>
      <c r="AJ2" s="170" t="str">
        <f>'WRZ summary'!AF3</f>
        <v>2040-45</v>
      </c>
      <c r="AK2" s="171"/>
    </row>
    <row r="3" spans="1:37" ht="27" customHeight="1" thickBot="1">
      <c r="A3" s="172"/>
      <c r="B3" s="173"/>
      <c r="C3" s="575" t="s">
        <v>163</v>
      </c>
      <c r="D3" s="576" t="s">
        <v>164</v>
      </c>
      <c r="E3" s="577" t="s">
        <v>142</v>
      </c>
      <c r="F3" s="578" t="s">
        <v>93</v>
      </c>
      <c r="G3" s="578">
        <v>2</v>
      </c>
      <c r="H3" s="579">
        <f>+I3</f>
        <v>0</v>
      </c>
      <c r="I3" s="456">
        <v>0</v>
      </c>
      <c r="J3" s="456">
        <v>0</v>
      </c>
      <c r="K3" s="457">
        <v>0</v>
      </c>
      <c r="L3" s="580">
        <v>0</v>
      </c>
      <c r="M3" s="580">
        <v>0</v>
      </c>
      <c r="N3" s="580">
        <v>0</v>
      </c>
      <c r="O3" s="580">
        <v>0</v>
      </c>
      <c r="P3" s="580">
        <v>0</v>
      </c>
      <c r="Q3" s="580">
        <v>0</v>
      </c>
      <c r="R3" s="580">
        <v>0</v>
      </c>
      <c r="S3" s="580">
        <v>0</v>
      </c>
      <c r="T3" s="580">
        <v>0</v>
      </c>
      <c r="U3" s="580">
        <v>0</v>
      </c>
      <c r="V3" s="580">
        <v>0</v>
      </c>
      <c r="W3" s="580">
        <v>0</v>
      </c>
      <c r="X3" s="580">
        <v>0</v>
      </c>
      <c r="Y3" s="580">
        <v>0</v>
      </c>
      <c r="Z3" s="580">
        <v>0</v>
      </c>
      <c r="AA3" s="580">
        <v>0</v>
      </c>
      <c r="AB3" s="580">
        <v>0</v>
      </c>
      <c r="AC3" s="580">
        <v>0</v>
      </c>
      <c r="AD3" s="580">
        <v>0</v>
      </c>
      <c r="AE3" s="580">
        <v>0</v>
      </c>
      <c r="AF3" s="580">
        <v>0</v>
      </c>
      <c r="AG3" s="580">
        <v>0</v>
      </c>
      <c r="AH3" s="580">
        <v>0</v>
      </c>
      <c r="AI3" s="580">
        <v>0</v>
      </c>
      <c r="AJ3" s="581">
        <v>0</v>
      </c>
      <c r="AK3" s="132">
        <v>3.3782718749999996E-2</v>
      </c>
    </row>
    <row r="4" spans="1:37" ht="27" customHeight="1">
      <c r="A4" s="174"/>
      <c r="B4" s="477" t="s">
        <v>165</v>
      </c>
      <c r="C4" s="582" t="s">
        <v>166</v>
      </c>
      <c r="D4" s="583" t="s">
        <v>167</v>
      </c>
      <c r="E4" s="584" t="s">
        <v>168</v>
      </c>
      <c r="F4" s="585" t="s">
        <v>93</v>
      </c>
      <c r="G4" s="585">
        <v>2</v>
      </c>
      <c r="H4" s="586">
        <f t="shared" ref="H4:AJ4" si="0">SUM(H5:H6)</f>
        <v>0</v>
      </c>
      <c r="I4" s="370">
        <f t="shared" si="0"/>
        <v>0</v>
      </c>
      <c r="J4" s="370">
        <f t="shared" si="0"/>
        <v>1.19233125E-2</v>
      </c>
      <c r="K4" s="370">
        <f t="shared" si="0"/>
        <v>1.9872187499999999E-2</v>
      </c>
      <c r="L4" s="568">
        <f t="shared" si="0"/>
        <v>2.7821062499999997E-2</v>
      </c>
      <c r="M4" s="568">
        <f t="shared" si="0"/>
        <v>3.3782718749999996E-2</v>
      </c>
      <c r="N4" s="568">
        <f t="shared" si="0"/>
        <v>3.3782718749999996E-2</v>
      </c>
      <c r="O4" s="568">
        <f t="shared" si="0"/>
        <v>3.3782718749999996E-2</v>
      </c>
      <c r="P4" s="568">
        <f t="shared" si="0"/>
        <v>3.3782718749999996E-2</v>
      </c>
      <c r="Q4" s="568">
        <f t="shared" si="0"/>
        <v>3.3782718749999996E-2</v>
      </c>
      <c r="R4" s="568">
        <f t="shared" si="0"/>
        <v>3.3782718749999996E-2</v>
      </c>
      <c r="S4" s="568">
        <f t="shared" si="0"/>
        <v>3.3782718749999996E-2</v>
      </c>
      <c r="T4" s="568">
        <f t="shared" si="0"/>
        <v>3.3782718749999996E-2</v>
      </c>
      <c r="U4" s="568">
        <f t="shared" si="0"/>
        <v>3.3782718749999996E-2</v>
      </c>
      <c r="V4" s="568">
        <f t="shared" si="0"/>
        <v>3.3782718749999996E-2</v>
      </c>
      <c r="W4" s="568">
        <f t="shared" si="0"/>
        <v>3.3782718749999996E-2</v>
      </c>
      <c r="X4" s="568">
        <f t="shared" si="0"/>
        <v>3.3782718749999996E-2</v>
      </c>
      <c r="Y4" s="568">
        <f t="shared" si="0"/>
        <v>3.3782718749999996E-2</v>
      </c>
      <c r="Z4" s="568">
        <f t="shared" si="0"/>
        <v>3.3782718749999996E-2</v>
      </c>
      <c r="AA4" s="568">
        <f t="shared" si="0"/>
        <v>3.3782718749999996E-2</v>
      </c>
      <c r="AB4" s="568">
        <f t="shared" si="0"/>
        <v>3.3782718749999996E-2</v>
      </c>
      <c r="AC4" s="568">
        <f t="shared" si="0"/>
        <v>3.3782718749999996E-2</v>
      </c>
      <c r="AD4" s="568">
        <f t="shared" si="0"/>
        <v>3.3782718749999996E-2</v>
      </c>
      <c r="AE4" s="568">
        <f t="shared" si="0"/>
        <v>3.3782718749999996E-2</v>
      </c>
      <c r="AF4" s="568">
        <f t="shared" si="0"/>
        <v>3.3782718749999996E-2</v>
      </c>
      <c r="AG4" s="568">
        <f t="shared" si="0"/>
        <v>3.3782718749999996E-2</v>
      </c>
      <c r="AH4" s="568">
        <f t="shared" si="0"/>
        <v>3.3782718749999996E-2</v>
      </c>
      <c r="AI4" s="568">
        <f t="shared" si="0"/>
        <v>3.3782718749999996E-2</v>
      </c>
      <c r="AJ4" s="568">
        <f t="shared" si="0"/>
        <v>3.3782718749999996E-2</v>
      </c>
      <c r="AK4" s="132"/>
    </row>
    <row r="5" spans="1:37" ht="27" customHeight="1">
      <c r="A5" s="155"/>
      <c r="B5" s="477"/>
      <c r="C5" s="587" t="s">
        <v>169</v>
      </c>
      <c r="D5" s="464" t="s">
        <v>170</v>
      </c>
      <c r="E5" s="588" t="s">
        <v>142</v>
      </c>
      <c r="F5" s="589" t="s">
        <v>93</v>
      </c>
      <c r="G5" s="590">
        <v>2</v>
      </c>
      <c r="H5" s="591">
        <v>0</v>
      </c>
      <c r="I5" s="458">
        <v>0</v>
      </c>
      <c r="J5" s="458">
        <v>1.19233125E-2</v>
      </c>
      <c r="K5" s="458">
        <v>1.9872187499999999E-2</v>
      </c>
      <c r="L5" s="592">
        <v>2.7821062499999997E-2</v>
      </c>
      <c r="M5" s="592">
        <v>3.3782718749999996E-2</v>
      </c>
      <c r="N5" s="592">
        <v>3.3782718749999996E-2</v>
      </c>
      <c r="O5" s="592">
        <v>3.3782718749999996E-2</v>
      </c>
      <c r="P5" s="592">
        <v>3.3782718749999996E-2</v>
      </c>
      <c r="Q5" s="592">
        <v>3.3782718749999996E-2</v>
      </c>
      <c r="R5" s="592">
        <v>3.3782718749999996E-2</v>
      </c>
      <c r="S5" s="592">
        <v>3.3782718749999996E-2</v>
      </c>
      <c r="T5" s="592">
        <v>3.3782718749999996E-2</v>
      </c>
      <c r="U5" s="592">
        <v>3.3782718749999996E-2</v>
      </c>
      <c r="V5" s="592">
        <v>3.3782718749999996E-2</v>
      </c>
      <c r="W5" s="592">
        <v>3.3782718749999996E-2</v>
      </c>
      <c r="X5" s="592">
        <v>3.3782718749999996E-2</v>
      </c>
      <c r="Y5" s="592">
        <v>3.3782718749999996E-2</v>
      </c>
      <c r="Z5" s="592">
        <v>3.3782718749999996E-2</v>
      </c>
      <c r="AA5" s="592">
        <v>3.3782718749999996E-2</v>
      </c>
      <c r="AB5" s="592">
        <v>3.3782718749999996E-2</v>
      </c>
      <c r="AC5" s="592">
        <v>3.3782718749999996E-2</v>
      </c>
      <c r="AD5" s="592">
        <v>3.3782718749999996E-2</v>
      </c>
      <c r="AE5" s="592">
        <v>3.3782718749999996E-2</v>
      </c>
      <c r="AF5" s="592">
        <v>3.3782718749999996E-2</v>
      </c>
      <c r="AG5" s="592">
        <v>3.3782718749999996E-2</v>
      </c>
      <c r="AH5" s="592">
        <v>3.3782718749999996E-2</v>
      </c>
      <c r="AI5" s="592">
        <v>3.3782718749999996E-2</v>
      </c>
      <c r="AJ5" s="593">
        <v>3.3782718749999996E-2</v>
      </c>
      <c r="AK5" s="132"/>
    </row>
    <row r="6" spans="1:37" ht="27" customHeight="1">
      <c r="A6" s="175"/>
      <c r="B6" s="477"/>
      <c r="C6" s="594" t="s">
        <v>141</v>
      </c>
      <c r="D6" s="595" t="s">
        <v>141</v>
      </c>
      <c r="E6" s="596" t="s">
        <v>141</v>
      </c>
      <c r="F6" s="595" t="s">
        <v>141</v>
      </c>
      <c r="G6" s="595">
        <v>2</v>
      </c>
      <c r="H6" s="597"/>
      <c r="I6" s="328" t="s">
        <v>141</v>
      </c>
      <c r="J6" s="328" t="s">
        <v>141</v>
      </c>
      <c r="K6" s="328" t="s">
        <v>141</v>
      </c>
      <c r="L6" s="565"/>
      <c r="M6" s="565" t="s">
        <v>141</v>
      </c>
      <c r="N6" s="565" t="s">
        <v>141</v>
      </c>
      <c r="O6" s="565" t="s">
        <v>141</v>
      </c>
      <c r="P6" s="565" t="s">
        <v>141</v>
      </c>
      <c r="Q6" s="565" t="s">
        <v>141</v>
      </c>
      <c r="R6" s="565" t="s">
        <v>141</v>
      </c>
      <c r="S6" s="565" t="s">
        <v>141</v>
      </c>
      <c r="T6" s="565" t="s">
        <v>141</v>
      </c>
      <c r="U6" s="565" t="s">
        <v>141</v>
      </c>
      <c r="V6" s="565" t="s">
        <v>141</v>
      </c>
      <c r="W6" s="565" t="s">
        <v>141</v>
      </c>
      <c r="X6" s="565" t="s">
        <v>141</v>
      </c>
      <c r="Y6" s="565" t="s">
        <v>141</v>
      </c>
      <c r="Z6" s="565" t="s">
        <v>141</v>
      </c>
      <c r="AA6" s="565" t="s">
        <v>141</v>
      </c>
      <c r="AB6" s="565" t="s">
        <v>141</v>
      </c>
      <c r="AC6" s="565" t="s">
        <v>141</v>
      </c>
      <c r="AD6" s="565" t="s">
        <v>141</v>
      </c>
      <c r="AE6" s="565" t="s">
        <v>141</v>
      </c>
      <c r="AF6" s="565" t="s">
        <v>141</v>
      </c>
      <c r="AG6" s="565" t="s">
        <v>141</v>
      </c>
      <c r="AH6" s="565" t="s">
        <v>141</v>
      </c>
      <c r="AI6" s="565" t="s">
        <v>141</v>
      </c>
      <c r="AJ6" s="598" t="s">
        <v>141</v>
      </c>
      <c r="AK6" s="132"/>
    </row>
    <row r="7" spans="1:37" ht="27" customHeight="1">
      <c r="A7" s="174"/>
      <c r="B7" s="477"/>
      <c r="C7" s="599" t="s">
        <v>171</v>
      </c>
      <c r="D7" s="600" t="s">
        <v>172</v>
      </c>
      <c r="E7" s="601" t="s">
        <v>173</v>
      </c>
      <c r="F7" s="602" t="s">
        <v>93</v>
      </c>
      <c r="G7" s="602">
        <v>2</v>
      </c>
      <c r="H7" s="586">
        <f>SUM(H8:H9)</f>
        <v>0.11700000000000001</v>
      </c>
      <c r="I7" s="328">
        <f t="shared" ref="I7:AJ7" si="1">SUM(I8:I9)</f>
        <v>0.11700000000000001</v>
      </c>
      <c r="J7" s="328">
        <f t="shared" si="1"/>
        <v>0.11700000000000001</v>
      </c>
      <c r="K7" s="328">
        <f t="shared" si="1"/>
        <v>0.11700000000000001</v>
      </c>
      <c r="L7" s="568">
        <f t="shared" si="1"/>
        <v>0.11700000000000001</v>
      </c>
      <c r="M7" s="568">
        <f t="shared" si="1"/>
        <v>0.11700000000000001</v>
      </c>
      <c r="N7" s="568">
        <f t="shared" si="1"/>
        <v>0.11700000000000001</v>
      </c>
      <c r="O7" s="568">
        <f t="shared" si="1"/>
        <v>0.11700000000000001</v>
      </c>
      <c r="P7" s="568">
        <f t="shared" si="1"/>
        <v>0.11700000000000001</v>
      </c>
      <c r="Q7" s="568">
        <f t="shared" si="1"/>
        <v>0.11700000000000001</v>
      </c>
      <c r="R7" s="568">
        <f t="shared" si="1"/>
        <v>0.11700000000000001</v>
      </c>
      <c r="S7" s="568">
        <f t="shared" si="1"/>
        <v>0.11700000000000001</v>
      </c>
      <c r="T7" s="568">
        <f t="shared" si="1"/>
        <v>0.11700000000000001</v>
      </c>
      <c r="U7" s="568">
        <f t="shared" si="1"/>
        <v>0.11700000000000001</v>
      </c>
      <c r="V7" s="568">
        <f t="shared" si="1"/>
        <v>0.11700000000000001</v>
      </c>
      <c r="W7" s="568">
        <f t="shared" si="1"/>
        <v>0.11700000000000001</v>
      </c>
      <c r="X7" s="568">
        <f t="shared" si="1"/>
        <v>0.11700000000000001</v>
      </c>
      <c r="Y7" s="568">
        <f t="shared" si="1"/>
        <v>0.11700000000000001</v>
      </c>
      <c r="Z7" s="568">
        <f t="shared" si="1"/>
        <v>0.11700000000000001</v>
      </c>
      <c r="AA7" s="568">
        <f t="shared" si="1"/>
        <v>0.11700000000000001</v>
      </c>
      <c r="AB7" s="568">
        <f t="shared" si="1"/>
        <v>0.11700000000000001</v>
      </c>
      <c r="AC7" s="568">
        <f t="shared" si="1"/>
        <v>0.11700000000000001</v>
      </c>
      <c r="AD7" s="568">
        <f t="shared" si="1"/>
        <v>0.11700000000000001</v>
      </c>
      <c r="AE7" s="568">
        <f t="shared" si="1"/>
        <v>0.11700000000000001</v>
      </c>
      <c r="AF7" s="568">
        <f t="shared" si="1"/>
        <v>0.11700000000000001</v>
      </c>
      <c r="AG7" s="568">
        <f t="shared" si="1"/>
        <v>0.11700000000000001</v>
      </c>
      <c r="AH7" s="568">
        <f t="shared" si="1"/>
        <v>0.11700000000000001</v>
      </c>
      <c r="AI7" s="568">
        <f t="shared" si="1"/>
        <v>0.11700000000000001</v>
      </c>
      <c r="AJ7" s="568">
        <f t="shared" si="1"/>
        <v>0.11700000000000001</v>
      </c>
      <c r="AK7" s="132"/>
    </row>
    <row r="8" spans="1:37" ht="27" customHeight="1">
      <c r="A8" s="155"/>
      <c r="B8" s="477"/>
      <c r="C8" s="587" t="s">
        <v>174</v>
      </c>
      <c r="D8" s="463" t="s">
        <v>175</v>
      </c>
      <c r="E8" s="588" t="s">
        <v>142</v>
      </c>
      <c r="F8" s="589" t="s">
        <v>93</v>
      </c>
      <c r="G8" s="590">
        <v>2</v>
      </c>
      <c r="H8" s="591">
        <v>0.11700000000000001</v>
      </c>
      <c r="I8" s="458">
        <v>0.11700000000000001</v>
      </c>
      <c r="J8" s="458">
        <v>0.11700000000000001</v>
      </c>
      <c r="K8" s="458">
        <v>0.11700000000000001</v>
      </c>
      <c r="L8" s="592">
        <v>0.11700000000000001</v>
      </c>
      <c r="M8" s="592">
        <v>0.11700000000000001</v>
      </c>
      <c r="N8" s="592">
        <v>0.11700000000000001</v>
      </c>
      <c r="O8" s="592">
        <v>0.11700000000000001</v>
      </c>
      <c r="P8" s="592">
        <v>0.11700000000000001</v>
      </c>
      <c r="Q8" s="592">
        <v>0.11700000000000001</v>
      </c>
      <c r="R8" s="592">
        <v>0.11700000000000001</v>
      </c>
      <c r="S8" s="592">
        <v>0.11700000000000001</v>
      </c>
      <c r="T8" s="592">
        <v>0.11700000000000001</v>
      </c>
      <c r="U8" s="592">
        <v>0.11700000000000001</v>
      </c>
      <c r="V8" s="592">
        <v>0.11700000000000001</v>
      </c>
      <c r="W8" s="592">
        <v>0.11700000000000001</v>
      </c>
      <c r="X8" s="592">
        <v>0.11700000000000001</v>
      </c>
      <c r="Y8" s="592">
        <v>0.11700000000000001</v>
      </c>
      <c r="Z8" s="592">
        <v>0.11700000000000001</v>
      </c>
      <c r="AA8" s="592">
        <v>0.11700000000000001</v>
      </c>
      <c r="AB8" s="592">
        <v>0.11700000000000001</v>
      </c>
      <c r="AC8" s="592">
        <v>0.11700000000000001</v>
      </c>
      <c r="AD8" s="592">
        <v>0.11700000000000001</v>
      </c>
      <c r="AE8" s="592">
        <v>0.11700000000000001</v>
      </c>
      <c r="AF8" s="592">
        <v>0.11700000000000001</v>
      </c>
      <c r="AG8" s="592">
        <v>0.11700000000000001</v>
      </c>
      <c r="AH8" s="592">
        <v>0.11700000000000001</v>
      </c>
      <c r="AI8" s="592">
        <v>0.11700000000000001</v>
      </c>
      <c r="AJ8" s="593">
        <v>0.11700000000000001</v>
      </c>
      <c r="AK8" s="132"/>
    </row>
    <row r="9" spans="1:37" ht="27" customHeight="1">
      <c r="A9" s="176"/>
      <c r="B9" s="477"/>
      <c r="C9" s="603" t="s">
        <v>141</v>
      </c>
      <c r="D9" s="595" t="s">
        <v>141</v>
      </c>
      <c r="E9" s="596" t="s">
        <v>141</v>
      </c>
      <c r="F9" s="595" t="s">
        <v>141</v>
      </c>
      <c r="G9" s="595">
        <v>2</v>
      </c>
      <c r="H9" s="597" t="s">
        <v>141</v>
      </c>
      <c r="I9" s="328" t="s">
        <v>141</v>
      </c>
      <c r="J9" s="328" t="s">
        <v>141</v>
      </c>
      <c r="K9" s="328" t="s">
        <v>141</v>
      </c>
      <c r="L9" s="565" t="s">
        <v>141</v>
      </c>
      <c r="M9" s="565" t="s">
        <v>141</v>
      </c>
      <c r="N9" s="565" t="s">
        <v>141</v>
      </c>
      <c r="O9" s="565" t="s">
        <v>141</v>
      </c>
      <c r="P9" s="565" t="s">
        <v>141</v>
      </c>
      <c r="Q9" s="565" t="s">
        <v>141</v>
      </c>
      <c r="R9" s="565" t="s">
        <v>141</v>
      </c>
      <c r="S9" s="565" t="s">
        <v>141</v>
      </c>
      <c r="T9" s="565" t="s">
        <v>141</v>
      </c>
      <c r="U9" s="565" t="s">
        <v>141</v>
      </c>
      <c r="V9" s="565" t="s">
        <v>141</v>
      </c>
      <c r="W9" s="565" t="s">
        <v>141</v>
      </c>
      <c r="X9" s="565" t="s">
        <v>141</v>
      </c>
      <c r="Y9" s="565" t="s">
        <v>141</v>
      </c>
      <c r="Z9" s="565" t="s">
        <v>141</v>
      </c>
      <c r="AA9" s="565" t="s">
        <v>141</v>
      </c>
      <c r="AB9" s="565" t="s">
        <v>141</v>
      </c>
      <c r="AC9" s="565" t="s">
        <v>141</v>
      </c>
      <c r="AD9" s="565" t="s">
        <v>141</v>
      </c>
      <c r="AE9" s="565" t="s">
        <v>141</v>
      </c>
      <c r="AF9" s="565" t="s">
        <v>141</v>
      </c>
      <c r="AG9" s="565" t="s">
        <v>141</v>
      </c>
      <c r="AH9" s="565" t="s">
        <v>141</v>
      </c>
      <c r="AI9" s="565" t="s">
        <v>141</v>
      </c>
      <c r="AJ9" s="598" t="s">
        <v>141</v>
      </c>
      <c r="AK9" s="132"/>
    </row>
    <row r="10" spans="1:37" ht="27" customHeight="1">
      <c r="A10" s="174"/>
      <c r="B10" s="477"/>
      <c r="C10" s="582" t="s">
        <v>176</v>
      </c>
      <c r="D10" s="604" t="s">
        <v>177</v>
      </c>
      <c r="E10" s="601" t="s">
        <v>178</v>
      </c>
      <c r="F10" s="605" t="s">
        <v>93</v>
      </c>
      <c r="G10" s="605">
        <v>2</v>
      </c>
      <c r="H10" s="606">
        <f>SUM(H11:H13)</f>
        <v>0</v>
      </c>
      <c r="I10" s="328">
        <f t="shared" ref="I10:AJ10" si="2">SUM(I11:I13)</f>
        <v>0</v>
      </c>
      <c r="J10" s="328">
        <f t="shared" si="2"/>
        <v>1.19233125E-2</v>
      </c>
      <c r="K10" s="328">
        <f t="shared" si="2"/>
        <v>1.9872187499999999E-2</v>
      </c>
      <c r="L10" s="568">
        <f t="shared" si="2"/>
        <v>2.7821062499999997E-2</v>
      </c>
      <c r="M10" s="568">
        <f t="shared" si="2"/>
        <v>3.3782718749999996E-2</v>
      </c>
      <c r="N10" s="568">
        <f t="shared" si="2"/>
        <v>3.3782718749999996E-2</v>
      </c>
      <c r="O10" s="568">
        <f t="shared" si="2"/>
        <v>3.3782718749999996E-2</v>
      </c>
      <c r="P10" s="568">
        <f t="shared" si="2"/>
        <v>3.3782718749999996E-2</v>
      </c>
      <c r="Q10" s="568">
        <f t="shared" si="2"/>
        <v>3.3782718749999996E-2</v>
      </c>
      <c r="R10" s="568">
        <f t="shared" si="2"/>
        <v>3.3782718749999996E-2</v>
      </c>
      <c r="S10" s="568">
        <f t="shared" si="2"/>
        <v>3.3782718749999996E-2</v>
      </c>
      <c r="T10" s="568">
        <f t="shared" si="2"/>
        <v>3.3782718749999996E-2</v>
      </c>
      <c r="U10" s="568">
        <f t="shared" si="2"/>
        <v>3.3782718749999996E-2</v>
      </c>
      <c r="V10" s="568">
        <f t="shared" si="2"/>
        <v>3.3782718749999996E-2</v>
      </c>
      <c r="W10" s="568">
        <f t="shared" si="2"/>
        <v>3.3782718749999996E-2</v>
      </c>
      <c r="X10" s="568">
        <f t="shared" si="2"/>
        <v>3.3782718749999996E-2</v>
      </c>
      <c r="Y10" s="568">
        <f t="shared" si="2"/>
        <v>3.3782718749999996E-2</v>
      </c>
      <c r="Z10" s="568">
        <f t="shared" si="2"/>
        <v>3.3782718749999996E-2</v>
      </c>
      <c r="AA10" s="568">
        <f t="shared" si="2"/>
        <v>3.3782718749999996E-2</v>
      </c>
      <c r="AB10" s="568">
        <f t="shared" si="2"/>
        <v>3.3782718749999996E-2</v>
      </c>
      <c r="AC10" s="568">
        <f t="shared" si="2"/>
        <v>3.3782718749999996E-2</v>
      </c>
      <c r="AD10" s="568">
        <f t="shared" si="2"/>
        <v>3.3782718749999996E-2</v>
      </c>
      <c r="AE10" s="568">
        <f t="shared" si="2"/>
        <v>3.3782718749999996E-2</v>
      </c>
      <c r="AF10" s="568">
        <f t="shared" si="2"/>
        <v>3.3782718749999996E-2</v>
      </c>
      <c r="AG10" s="568">
        <f t="shared" si="2"/>
        <v>3.3782718749999996E-2</v>
      </c>
      <c r="AH10" s="568">
        <f t="shared" si="2"/>
        <v>3.3782718749999996E-2</v>
      </c>
      <c r="AI10" s="568">
        <f t="shared" si="2"/>
        <v>3.3782718749999996E-2</v>
      </c>
      <c r="AJ10" s="568">
        <f t="shared" si="2"/>
        <v>3.3782718749999996E-2</v>
      </c>
      <c r="AK10" s="132"/>
    </row>
    <row r="11" spans="1:37" ht="27" customHeight="1">
      <c r="A11" s="176"/>
      <c r="B11" s="477"/>
      <c r="C11" s="607" t="s">
        <v>179</v>
      </c>
      <c r="D11" s="608" t="s">
        <v>180</v>
      </c>
      <c r="E11" s="588" t="s">
        <v>142</v>
      </c>
      <c r="F11" s="589" t="s">
        <v>93</v>
      </c>
      <c r="G11" s="589">
        <v>2</v>
      </c>
      <c r="H11" s="609">
        <v>0</v>
      </c>
      <c r="I11" s="458">
        <v>0</v>
      </c>
      <c r="J11" s="458">
        <v>1.19233125E-2</v>
      </c>
      <c r="K11" s="458">
        <v>1.9872187499999999E-2</v>
      </c>
      <c r="L11" s="610">
        <v>2.7821062499999997E-2</v>
      </c>
      <c r="M11" s="610">
        <v>3.3782718749999996E-2</v>
      </c>
      <c r="N11" s="610">
        <v>3.3782718749999996E-2</v>
      </c>
      <c r="O11" s="610">
        <v>3.3782718749999996E-2</v>
      </c>
      <c r="P11" s="610">
        <v>3.3782718749999996E-2</v>
      </c>
      <c r="Q11" s="610">
        <v>3.3782718749999996E-2</v>
      </c>
      <c r="R11" s="610">
        <v>3.3782718749999996E-2</v>
      </c>
      <c r="S11" s="610">
        <v>3.3782718749999996E-2</v>
      </c>
      <c r="T11" s="610">
        <v>3.3782718749999996E-2</v>
      </c>
      <c r="U11" s="610">
        <v>3.3782718749999996E-2</v>
      </c>
      <c r="V11" s="610">
        <v>3.3782718749999996E-2</v>
      </c>
      <c r="W11" s="610">
        <v>3.3782718749999996E-2</v>
      </c>
      <c r="X11" s="610">
        <v>3.3782718749999996E-2</v>
      </c>
      <c r="Y11" s="610">
        <v>3.3782718749999996E-2</v>
      </c>
      <c r="Z11" s="610">
        <v>3.3782718749999996E-2</v>
      </c>
      <c r="AA11" s="610">
        <v>3.3782718749999996E-2</v>
      </c>
      <c r="AB11" s="610">
        <v>3.3782718749999996E-2</v>
      </c>
      <c r="AC11" s="610">
        <v>3.3782718749999996E-2</v>
      </c>
      <c r="AD11" s="610">
        <v>3.3782718749999996E-2</v>
      </c>
      <c r="AE11" s="610">
        <v>3.3782718749999996E-2</v>
      </c>
      <c r="AF11" s="610">
        <v>3.3782718749999996E-2</v>
      </c>
      <c r="AG11" s="610">
        <v>3.3782718749999996E-2</v>
      </c>
      <c r="AH11" s="610">
        <v>3.3782718749999996E-2</v>
      </c>
      <c r="AI11" s="610">
        <v>3.3782718749999996E-2</v>
      </c>
      <c r="AJ11" s="611">
        <v>3.3782718749999996E-2</v>
      </c>
      <c r="AK11" s="132">
        <v>3.3782718749999996E-2</v>
      </c>
    </row>
    <row r="12" spans="1:37" ht="27" customHeight="1">
      <c r="A12" s="155"/>
      <c r="B12" s="477"/>
      <c r="C12" s="612" t="s">
        <v>181</v>
      </c>
      <c r="D12" s="613" t="s">
        <v>182</v>
      </c>
      <c r="E12" s="588" t="s">
        <v>142</v>
      </c>
      <c r="F12" s="589" t="s">
        <v>93</v>
      </c>
      <c r="G12" s="590">
        <v>2</v>
      </c>
      <c r="H12" s="591">
        <v>0</v>
      </c>
      <c r="I12" s="458">
        <v>0</v>
      </c>
      <c r="J12" s="458">
        <v>0</v>
      </c>
      <c r="K12" s="458">
        <v>0</v>
      </c>
      <c r="L12" s="614">
        <v>0</v>
      </c>
      <c r="M12" s="614">
        <v>0</v>
      </c>
      <c r="N12" s="614">
        <v>0</v>
      </c>
      <c r="O12" s="614">
        <v>0</v>
      </c>
      <c r="P12" s="614">
        <v>0</v>
      </c>
      <c r="Q12" s="614">
        <v>0</v>
      </c>
      <c r="R12" s="614">
        <v>0</v>
      </c>
      <c r="S12" s="614">
        <v>0</v>
      </c>
      <c r="T12" s="614">
        <v>0</v>
      </c>
      <c r="U12" s="614">
        <v>0</v>
      </c>
      <c r="V12" s="614">
        <v>0</v>
      </c>
      <c r="W12" s="614">
        <v>0</v>
      </c>
      <c r="X12" s="614">
        <v>0</v>
      </c>
      <c r="Y12" s="614">
        <v>0</v>
      </c>
      <c r="Z12" s="614">
        <v>0</v>
      </c>
      <c r="AA12" s="614">
        <v>0</v>
      </c>
      <c r="AB12" s="614">
        <v>0</v>
      </c>
      <c r="AC12" s="614">
        <v>0</v>
      </c>
      <c r="AD12" s="614">
        <v>0</v>
      </c>
      <c r="AE12" s="614">
        <v>0</v>
      </c>
      <c r="AF12" s="614">
        <v>0</v>
      </c>
      <c r="AG12" s="614">
        <v>0</v>
      </c>
      <c r="AH12" s="614">
        <v>0</v>
      </c>
      <c r="AI12" s="614">
        <v>0</v>
      </c>
      <c r="AJ12" s="615">
        <v>0</v>
      </c>
      <c r="AK12" s="132"/>
    </row>
    <row r="13" spans="1:37" ht="27" customHeight="1">
      <c r="A13" s="175"/>
      <c r="B13" s="477"/>
      <c r="C13" s="612" t="s">
        <v>141</v>
      </c>
      <c r="D13" s="420"/>
      <c r="E13" s="616" t="s">
        <v>141</v>
      </c>
      <c r="F13" s="595" t="s">
        <v>141</v>
      </c>
      <c r="G13" s="595">
        <v>2</v>
      </c>
      <c r="H13" s="597" t="s">
        <v>141</v>
      </c>
      <c r="I13" s="328" t="s">
        <v>141</v>
      </c>
      <c r="J13" s="328" t="s">
        <v>141</v>
      </c>
      <c r="K13" s="328" t="s">
        <v>141</v>
      </c>
      <c r="L13" s="565" t="s">
        <v>141</v>
      </c>
      <c r="M13" s="565" t="s">
        <v>141</v>
      </c>
      <c r="N13" s="565" t="s">
        <v>141</v>
      </c>
      <c r="O13" s="565" t="s">
        <v>141</v>
      </c>
      <c r="P13" s="565" t="s">
        <v>141</v>
      </c>
      <c r="Q13" s="565" t="s">
        <v>141</v>
      </c>
      <c r="R13" s="565" t="s">
        <v>141</v>
      </c>
      <c r="S13" s="565" t="s">
        <v>141</v>
      </c>
      <c r="T13" s="565" t="s">
        <v>141</v>
      </c>
      <c r="U13" s="565" t="s">
        <v>141</v>
      </c>
      <c r="V13" s="565" t="s">
        <v>141</v>
      </c>
      <c r="W13" s="565" t="s">
        <v>141</v>
      </c>
      <c r="X13" s="565" t="s">
        <v>141</v>
      </c>
      <c r="Y13" s="565" t="s">
        <v>141</v>
      </c>
      <c r="Z13" s="565" t="s">
        <v>141</v>
      </c>
      <c r="AA13" s="565" t="s">
        <v>141</v>
      </c>
      <c r="AB13" s="565" t="s">
        <v>141</v>
      </c>
      <c r="AC13" s="565" t="s">
        <v>141</v>
      </c>
      <c r="AD13" s="565" t="s">
        <v>141</v>
      </c>
      <c r="AE13" s="565" t="s">
        <v>141</v>
      </c>
      <c r="AF13" s="565" t="s">
        <v>141</v>
      </c>
      <c r="AG13" s="565" t="s">
        <v>141</v>
      </c>
      <c r="AH13" s="565" t="s">
        <v>141</v>
      </c>
      <c r="AI13" s="565" t="s">
        <v>141</v>
      </c>
      <c r="AJ13" s="598" t="s">
        <v>141</v>
      </c>
      <c r="AK13" s="132"/>
    </row>
    <row r="14" spans="1:37" ht="27" customHeight="1">
      <c r="A14" s="133"/>
      <c r="B14" s="477"/>
      <c r="C14" s="617" t="s">
        <v>183</v>
      </c>
      <c r="D14" s="600" t="s">
        <v>184</v>
      </c>
      <c r="E14" s="601" t="s">
        <v>185</v>
      </c>
      <c r="F14" s="605" t="s">
        <v>93</v>
      </c>
      <c r="G14" s="605">
        <v>2</v>
      </c>
      <c r="H14" s="606">
        <f>SUM(H15:H16)</f>
        <v>0</v>
      </c>
      <c r="I14" s="328">
        <f t="shared" ref="I14:AJ14" si="3">SUM(I15:I16)</f>
        <v>0</v>
      </c>
      <c r="J14" s="328">
        <f t="shared" si="3"/>
        <v>0</v>
      </c>
      <c r="K14" s="328">
        <f t="shared" si="3"/>
        <v>0</v>
      </c>
      <c r="L14" s="568">
        <f t="shared" si="3"/>
        <v>0</v>
      </c>
      <c r="M14" s="568">
        <f t="shared" si="3"/>
        <v>0</v>
      </c>
      <c r="N14" s="568">
        <f t="shared" si="3"/>
        <v>0</v>
      </c>
      <c r="O14" s="568">
        <f t="shared" si="3"/>
        <v>0</v>
      </c>
      <c r="P14" s="568">
        <f t="shared" si="3"/>
        <v>0</v>
      </c>
      <c r="Q14" s="568">
        <f t="shared" si="3"/>
        <v>0</v>
      </c>
      <c r="R14" s="568">
        <f t="shared" si="3"/>
        <v>0</v>
      </c>
      <c r="S14" s="568">
        <f t="shared" si="3"/>
        <v>0</v>
      </c>
      <c r="T14" s="568">
        <f t="shared" si="3"/>
        <v>0</v>
      </c>
      <c r="U14" s="568">
        <f t="shared" si="3"/>
        <v>0</v>
      </c>
      <c r="V14" s="568">
        <f t="shared" si="3"/>
        <v>0</v>
      </c>
      <c r="W14" s="568">
        <f t="shared" si="3"/>
        <v>0</v>
      </c>
      <c r="X14" s="568">
        <f t="shared" si="3"/>
        <v>0</v>
      </c>
      <c r="Y14" s="568">
        <f t="shared" si="3"/>
        <v>0</v>
      </c>
      <c r="Z14" s="568">
        <f t="shared" si="3"/>
        <v>0</v>
      </c>
      <c r="AA14" s="568">
        <f t="shared" si="3"/>
        <v>0</v>
      </c>
      <c r="AB14" s="568">
        <f t="shared" si="3"/>
        <v>0</v>
      </c>
      <c r="AC14" s="568">
        <f t="shared" si="3"/>
        <v>0</v>
      </c>
      <c r="AD14" s="568">
        <f t="shared" si="3"/>
        <v>0</v>
      </c>
      <c r="AE14" s="568">
        <f t="shared" si="3"/>
        <v>0</v>
      </c>
      <c r="AF14" s="568">
        <f t="shared" si="3"/>
        <v>0</v>
      </c>
      <c r="AG14" s="568">
        <f t="shared" si="3"/>
        <v>0</v>
      </c>
      <c r="AH14" s="568">
        <f t="shared" si="3"/>
        <v>0</v>
      </c>
      <c r="AI14" s="568">
        <f t="shared" si="3"/>
        <v>0</v>
      </c>
      <c r="AJ14" s="568">
        <f t="shared" si="3"/>
        <v>0</v>
      </c>
      <c r="AK14" s="132"/>
    </row>
    <row r="15" spans="1:37" ht="27" customHeight="1">
      <c r="A15" s="155"/>
      <c r="B15" s="477"/>
      <c r="C15" s="612" t="s">
        <v>186</v>
      </c>
      <c r="D15" s="613" t="s">
        <v>187</v>
      </c>
      <c r="E15" s="588" t="s">
        <v>142</v>
      </c>
      <c r="F15" s="589" t="s">
        <v>93</v>
      </c>
      <c r="G15" s="590">
        <v>2</v>
      </c>
      <c r="H15" s="591">
        <v>0</v>
      </c>
      <c r="I15" s="458">
        <v>0</v>
      </c>
      <c r="J15" s="458">
        <v>0</v>
      </c>
      <c r="K15" s="458">
        <v>0</v>
      </c>
      <c r="L15" s="610">
        <v>0</v>
      </c>
      <c r="M15" s="610">
        <v>0</v>
      </c>
      <c r="N15" s="610">
        <v>0</v>
      </c>
      <c r="O15" s="610">
        <v>0</v>
      </c>
      <c r="P15" s="610">
        <v>0</v>
      </c>
      <c r="Q15" s="610">
        <v>0</v>
      </c>
      <c r="R15" s="610">
        <v>0</v>
      </c>
      <c r="S15" s="610">
        <v>0</v>
      </c>
      <c r="T15" s="610">
        <v>0</v>
      </c>
      <c r="U15" s="610">
        <v>0</v>
      </c>
      <c r="V15" s="610">
        <v>0</v>
      </c>
      <c r="W15" s="610">
        <v>0</v>
      </c>
      <c r="X15" s="610">
        <v>0</v>
      </c>
      <c r="Y15" s="610">
        <v>0</v>
      </c>
      <c r="Z15" s="610">
        <v>0</v>
      </c>
      <c r="AA15" s="610">
        <v>0</v>
      </c>
      <c r="AB15" s="610">
        <v>0</v>
      </c>
      <c r="AC15" s="610">
        <v>0</v>
      </c>
      <c r="AD15" s="610">
        <v>0</v>
      </c>
      <c r="AE15" s="610">
        <v>0</v>
      </c>
      <c r="AF15" s="610">
        <v>0</v>
      </c>
      <c r="AG15" s="610">
        <v>0</v>
      </c>
      <c r="AH15" s="610">
        <v>0</v>
      </c>
      <c r="AI15" s="610">
        <v>0</v>
      </c>
      <c r="AJ15" s="611">
        <v>0</v>
      </c>
      <c r="AK15" s="132"/>
    </row>
    <row r="16" spans="1:37" ht="27" customHeight="1">
      <c r="A16" s="175"/>
      <c r="B16" s="477"/>
      <c r="C16" s="612" t="s">
        <v>141</v>
      </c>
      <c r="D16" s="371"/>
      <c r="E16" s="588" t="s">
        <v>141</v>
      </c>
      <c r="F16" s="589" t="s">
        <v>93</v>
      </c>
      <c r="G16" s="589">
        <v>2</v>
      </c>
      <c r="H16" s="597" t="s">
        <v>141</v>
      </c>
      <c r="I16" s="328" t="s">
        <v>141</v>
      </c>
      <c r="J16" s="328" t="s">
        <v>141</v>
      </c>
      <c r="K16" s="328" t="s">
        <v>141</v>
      </c>
      <c r="L16" s="564" t="s">
        <v>141</v>
      </c>
      <c r="M16" s="564" t="s">
        <v>141</v>
      </c>
      <c r="N16" s="564" t="s">
        <v>141</v>
      </c>
      <c r="O16" s="564" t="s">
        <v>141</v>
      </c>
      <c r="P16" s="564" t="s">
        <v>141</v>
      </c>
      <c r="Q16" s="564" t="s">
        <v>141</v>
      </c>
      <c r="R16" s="564" t="s">
        <v>141</v>
      </c>
      <c r="S16" s="564" t="s">
        <v>141</v>
      </c>
      <c r="T16" s="564" t="s">
        <v>141</v>
      </c>
      <c r="U16" s="564" t="s">
        <v>141</v>
      </c>
      <c r="V16" s="564" t="s">
        <v>141</v>
      </c>
      <c r="W16" s="564" t="s">
        <v>141</v>
      </c>
      <c r="X16" s="564" t="s">
        <v>141</v>
      </c>
      <c r="Y16" s="564" t="s">
        <v>141</v>
      </c>
      <c r="Z16" s="564" t="s">
        <v>141</v>
      </c>
      <c r="AA16" s="564" t="s">
        <v>141</v>
      </c>
      <c r="AB16" s="564" t="s">
        <v>141</v>
      </c>
      <c r="AC16" s="564" t="s">
        <v>141</v>
      </c>
      <c r="AD16" s="564" t="s">
        <v>141</v>
      </c>
      <c r="AE16" s="564" t="s">
        <v>141</v>
      </c>
      <c r="AF16" s="564" t="s">
        <v>141</v>
      </c>
      <c r="AG16" s="564" t="s">
        <v>141</v>
      </c>
      <c r="AH16" s="564" t="s">
        <v>141</v>
      </c>
      <c r="AI16" s="564" t="s">
        <v>141</v>
      </c>
      <c r="AJ16" s="618" t="s">
        <v>141</v>
      </c>
      <c r="AK16" s="132"/>
    </row>
    <row r="17" spans="1:37" ht="27" customHeight="1" thickBot="1">
      <c r="A17" s="133"/>
      <c r="B17" s="478"/>
      <c r="C17" s="617" t="s">
        <v>188</v>
      </c>
      <c r="D17" s="619" t="s">
        <v>189</v>
      </c>
      <c r="E17" s="620" t="s">
        <v>190</v>
      </c>
      <c r="F17" s="621" t="s">
        <v>93</v>
      </c>
      <c r="G17" s="621">
        <v>2</v>
      </c>
      <c r="H17" s="606">
        <f>SUM('1. BL Licences'!H4,'1. BL Licences'!H7,'1. BL Licences'!H15,'1. BL Licences'!H19)</f>
        <v>0</v>
      </c>
      <c r="I17" s="328"/>
      <c r="J17" s="328"/>
      <c r="K17" s="328"/>
      <c r="L17" s="568">
        <f>$H$17</f>
        <v>0</v>
      </c>
      <c r="M17" s="568">
        <f>$H$17</f>
        <v>0</v>
      </c>
      <c r="N17" s="568">
        <f>$H$17</f>
        <v>0</v>
      </c>
      <c r="O17" s="568">
        <f t="shared" ref="O17:AJ17" si="4">$H$17</f>
        <v>0</v>
      </c>
      <c r="P17" s="568">
        <f t="shared" si="4"/>
        <v>0</v>
      </c>
      <c r="Q17" s="568">
        <f t="shared" si="4"/>
        <v>0</v>
      </c>
      <c r="R17" s="568">
        <f t="shared" si="4"/>
        <v>0</v>
      </c>
      <c r="S17" s="568">
        <f t="shared" si="4"/>
        <v>0</v>
      </c>
      <c r="T17" s="568">
        <f t="shared" si="4"/>
        <v>0</v>
      </c>
      <c r="U17" s="568">
        <f t="shared" si="4"/>
        <v>0</v>
      </c>
      <c r="V17" s="568">
        <f t="shared" si="4"/>
        <v>0</v>
      </c>
      <c r="W17" s="568">
        <f t="shared" si="4"/>
        <v>0</v>
      </c>
      <c r="X17" s="568">
        <f t="shared" si="4"/>
        <v>0</v>
      </c>
      <c r="Y17" s="568">
        <f t="shared" si="4"/>
        <v>0</v>
      </c>
      <c r="Z17" s="568">
        <f t="shared" si="4"/>
        <v>0</v>
      </c>
      <c r="AA17" s="568">
        <f t="shared" si="4"/>
        <v>0</v>
      </c>
      <c r="AB17" s="568">
        <f t="shared" si="4"/>
        <v>0</v>
      </c>
      <c r="AC17" s="568">
        <f t="shared" si="4"/>
        <v>0</v>
      </c>
      <c r="AD17" s="568">
        <f t="shared" si="4"/>
        <v>0</v>
      </c>
      <c r="AE17" s="568">
        <f t="shared" si="4"/>
        <v>0</v>
      </c>
      <c r="AF17" s="568">
        <f t="shared" si="4"/>
        <v>0</v>
      </c>
      <c r="AG17" s="568">
        <f t="shared" si="4"/>
        <v>0</v>
      </c>
      <c r="AH17" s="568">
        <f t="shared" si="4"/>
        <v>0</v>
      </c>
      <c r="AI17" s="568">
        <f t="shared" si="4"/>
        <v>0</v>
      </c>
      <c r="AJ17" s="622">
        <f t="shared" si="4"/>
        <v>0</v>
      </c>
      <c r="AK17" s="132"/>
    </row>
    <row r="18" spans="1:37" ht="27" customHeight="1">
      <c r="A18" s="133"/>
      <c r="B18" s="479" t="s">
        <v>191</v>
      </c>
      <c r="C18" s="617" t="s">
        <v>192</v>
      </c>
      <c r="D18" s="600" t="s">
        <v>193</v>
      </c>
      <c r="E18" s="601" t="s">
        <v>194</v>
      </c>
      <c r="F18" s="605" t="s">
        <v>93</v>
      </c>
      <c r="G18" s="605">
        <v>2</v>
      </c>
      <c r="H18" s="606">
        <f>H19+H20+H23</f>
        <v>0</v>
      </c>
      <c r="I18" s="328">
        <f>I19+I20+I23</f>
        <v>0</v>
      </c>
      <c r="J18" s="328">
        <f>J19+J20+J23</f>
        <v>0</v>
      </c>
      <c r="K18" s="328">
        <f>K19+K20+K23</f>
        <v>0</v>
      </c>
      <c r="L18" s="568">
        <f t="shared" ref="L18:AJ18" si="5">L19+L20+L23</f>
        <v>0</v>
      </c>
      <c r="M18" s="568">
        <f t="shared" si="5"/>
        <v>0</v>
      </c>
      <c r="N18" s="568">
        <f t="shared" si="5"/>
        <v>0</v>
      </c>
      <c r="O18" s="568">
        <f t="shared" si="5"/>
        <v>0</v>
      </c>
      <c r="P18" s="568">
        <f t="shared" si="5"/>
        <v>0</v>
      </c>
      <c r="Q18" s="568">
        <f t="shared" si="5"/>
        <v>0</v>
      </c>
      <c r="R18" s="568">
        <f t="shared" si="5"/>
        <v>0</v>
      </c>
      <c r="S18" s="568">
        <f t="shared" si="5"/>
        <v>0</v>
      </c>
      <c r="T18" s="568">
        <f t="shared" si="5"/>
        <v>0</v>
      </c>
      <c r="U18" s="568">
        <f t="shared" si="5"/>
        <v>0</v>
      </c>
      <c r="V18" s="568">
        <f t="shared" si="5"/>
        <v>0</v>
      </c>
      <c r="W18" s="568">
        <f t="shared" si="5"/>
        <v>0</v>
      </c>
      <c r="X18" s="568">
        <f t="shared" si="5"/>
        <v>0</v>
      </c>
      <c r="Y18" s="568">
        <f t="shared" si="5"/>
        <v>0</v>
      </c>
      <c r="Z18" s="568">
        <f t="shared" si="5"/>
        <v>0</v>
      </c>
      <c r="AA18" s="568">
        <f t="shared" si="5"/>
        <v>0</v>
      </c>
      <c r="AB18" s="568">
        <f t="shared" si="5"/>
        <v>0</v>
      </c>
      <c r="AC18" s="568">
        <f t="shared" si="5"/>
        <v>0</v>
      </c>
      <c r="AD18" s="568">
        <f t="shared" si="5"/>
        <v>0</v>
      </c>
      <c r="AE18" s="568">
        <f t="shared" si="5"/>
        <v>0</v>
      </c>
      <c r="AF18" s="568">
        <f t="shared" si="5"/>
        <v>0</v>
      </c>
      <c r="AG18" s="568">
        <f t="shared" si="5"/>
        <v>0</v>
      </c>
      <c r="AH18" s="568">
        <f t="shared" si="5"/>
        <v>0</v>
      </c>
      <c r="AI18" s="568">
        <f t="shared" si="5"/>
        <v>0</v>
      </c>
      <c r="AJ18" s="622">
        <f t="shared" si="5"/>
        <v>0</v>
      </c>
      <c r="AK18" s="132"/>
    </row>
    <row r="19" spans="1:37" ht="27" customHeight="1">
      <c r="A19" s="133"/>
      <c r="B19" s="480"/>
      <c r="C19" s="612" t="s">
        <v>195</v>
      </c>
      <c r="D19" s="623" t="s">
        <v>196</v>
      </c>
      <c r="E19" s="624" t="s">
        <v>197</v>
      </c>
      <c r="F19" s="590" t="s">
        <v>93</v>
      </c>
      <c r="G19" s="625">
        <v>2</v>
      </c>
      <c r="H19" s="626">
        <v>0</v>
      </c>
      <c r="I19" s="458">
        <v>0</v>
      </c>
      <c r="J19" s="458">
        <v>0</v>
      </c>
      <c r="K19" s="458">
        <v>0</v>
      </c>
      <c r="L19" s="627">
        <v>0</v>
      </c>
      <c r="M19" s="627">
        <v>0</v>
      </c>
      <c r="N19" s="627">
        <v>0</v>
      </c>
      <c r="O19" s="627">
        <v>0</v>
      </c>
      <c r="P19" s="627">
        <v>0</v>
      </c>
      <c r="Q19" s="627">
        <v>0</v>
      </c>
      <c r="R19" s="627">
        <v>0</v>
      </c>
      <c r="S19" s="627">
        <v>0</v>
      </c>
      <c r="T19" s="627">
        <v>0</v>
      </c>
      <c r="U19" s="627">
        <v>0</v>
      </c>
      <c r="V19" s="627">
        <v>0</v>
      </c>
      <c r="W19" s="627">
        <v>0</v>
      </c>
      <c r="X19" s="627">
        <v>0</v>
      </c>
      <c r="Y19" s="627">
        <v>0</v>
      </c>
      <c r="Z19" s="627">
        <v>0</v>
      </c>
      <c r="AA19" s="627">
        <v>0</v>
      </c>
      <c r="AB19" s="627">
        <v>0</v>
      </c>
      <c r="AC19" s="627">
        <v>0</v>
      </c>
      <c r="AD19" s="627">
        <v>0</v>
      </c>
      <c r="AE19" s="627">
        <v>0</v>
      </c>
      <c r="AF19" s="627">
        <v>0</v>
      </c>
      <c r="AG19" s="627">
        <v>0</v>
      </c>
      <c r="AH19" s="627">
        <v>0</v>
      </c>
      <c r="AI19" s="627">
        <v>0</v>
      </c>
      <c r="AJ19" s="611">
        <v>0</v>
      </c>
      <c r="AK19" s="132"/>
    </row>
    <row r="20" spans="1:37" ht="27" customHeight="1">
      <c r="A20" s="133"/>
      <c r="B20" s="480"/>
      <c r="C20" s="617" t="s">
        <v>198</v>
      </c>
      <c r="D20" s="600" t="s">
        <v>199</v>
      </c>
      <c r="E20" s="601" t="s">
        <v>200</v>
      </c>
      <c r="F20" s="605" t="s">
        <v>93</v>
      </c>
      <c r="G20" s="605">
        <v>2</v>
      </c>
      <c r="H20" s="606">
        <f t="shared" ref="H20:AJ20" si="6">SUM(H21:H22)</f>
        <v>0</v>
      </c>
      <c r="I20" s="328">
        <f t="shared" si="6"/>
        <v>0</v>
      </c>
      <c r="J20" s="328">
        <f t="shared" si="6"/>
        <v>0</v>
      </c>
      <c r="K20" s="328">
        <f t="shared" si="6"/>
        <v>0</v>
      </c>
      <c r="L20" s="568">
        <f>SUM(L21:L22)</f>
        <v>0</v>
      </c>
      <c r="M20" s="568">
        <f t="shared" si="6"/>
        <v>0</v>
      </c>
      <c r="N20" s="568">
        <f t="shared" si="6"/>
        <v>0</v>
      </c>
      <c r="O20" s="568">
        <f t="shared" si="6"/>
        <v>0</v>
      </c>
      <c r="P20" s="568">
        <f t="shared" si="6"/>
        <v>0</v>
      </c>
      <c r="Q20" s="568">
        <f t="shared" si="6"/>
        <v>0</v>
      </c>
      <c r="R20" s="568">
        <f t="shared" si="6"/>
        <v>0</v>
      </c>
      <c r="S20" s="568">
        <f t="shared" si="6"/>
        <v>0</v>
      </c>
      <c r="T20" s="568">
        <f t="shared" si="6"/>
        <v>0</v>
      </c>
      <c r="U20" s="568">
        <f t="shared" si="6"/>
        <v>0</v>
      </c>
      <c r="V20" s="568">
        <f t="shared" si="6"/>
        <v>0</v>
      </c>
      <c r="W20" s="568">
        <f t="shared" si="6"/>
        <v>0</v>
      </c>
      <c r="X20" s="568">
        <f t="shared" si="6"/>
        <v>0</v>
      </c>
      <c r="Y20" s="568">
        <f t="shared" si="6"/>
        <v>0</v>
      </c>
      <c r="Z20" s="568">
        <f t="shared" si="6"/>
        <v>0</v>
      </c>
      <c r="AA20" s="568">
        <f t="shared" si="6"/>
        <v>0</v>
      </c>
      <c r="AB20" s="568">
        <f t="shared" si="6"/>
        <v>0</v>
      </c>
      <c r="AC20" s="568">
        <f t="shared" si="6"/>
        <v>0</v>
      </c>
      <c r="AD20" s="568">
        <f t="shared" si="6"/>
        <v>0</v>
      </c>
      <c r="AE20" s="568">
        <f t="shared" si="6"/>
        <v>0</v>
      </c>
      <c r="AF20" s="568">
        <f t="shared" si="6"/>
        <v>0</v>
      </c>
      <c r="AG20" s="568">
        <f t="shared" si="6"/>
        <v>0</v>
      </c>
      <c r="AH20" s="568">
        <f t="shared" si="6"/>
        <v>0</v>
      </c>
      <c r="AI20" s="568">
        <f t="shared" si="6"/>
        <v>0</v>
      </c>
      <c r="AJ20" s="568">
        <f t="shared" si="6"/>
        <v>0</v>
      </c>
      <c r="AK20" s="132"/>
    </row>
    <row r="21" spans="1:37" ht="27" customHeight="1">
      <c r="A21" s="155"/>
      <c r="B21" s="480"/>
      <c r="C21" s="612" t="s">
        <v>201</v>
      </c>
      <c r="D21" s="613" t="s">
        <v>202</v>
      </c>
      <c r="E21" s="588" t="s">
        <v>203</v>
      </c>
      <c r="F21" s="589" t="s">
        <v>93</v>
      </c>
      <c r="G21" s="590">
        <v>2</v>
      </c>
      <c r="H21" s="591">
        <v>0</v>
      </c>
      <c r="I21" s="421">
        <v>0</v>
      </c>
      <c r="J21" s="421">
        <v>0</v>
      </c>
      <c r="K21" s="421">
        <v>0</v>
      </c>
      <c r="L21" s="565">
        <v>0</v>
      </c>
      <c r="M21" s="565">
        <v>0</v>
      </c>
      <c r="N21" s="565">
        <v>0</v>
      </c>
      <c r="O21" s="565">
        <v>0</v>
      </c>
      <c r="P21" s="565">
        <v>0</v>
      </c>
      <c r="Q21" s="565">
        <v>0</v>
      </c>
      <c r="R21" s="565">
        <v>0</v>
      </c>
      <c r="S21" s="565">
        <v>0</v>
      </c>
      <c r="T21" s="565">
        <v>0</v>
      </c>
      <c r="U21" s="565">
        <v>0</v>
      </c>
      <c r="V21" s="565">
        <v>0</v>
      </c>
      <c r="W21" s="565">
        <v>0</v>
      </c>
      <c r="X21" s="565">
        <v>0</v>
      </c>
      <c r="Y21" s="565">
        <v>0</v>
      </c>
      <c r="Z21" s="565">
        <v>0</v>
      </c>
      <c r="AA21" s="565">
        <v>0</v>
      </c>
      <c r="AB21" s="565">
        <v>0</v>
      </c>
      <c r="AC21" s="565">
        <v>0</v>
      </c>
      <c r="AD21" s="565">
        <v>0</v>
      </c>
      <c r="AE21" s="565">
        <v>0</v>
      </c>
      <c r="AF21" s="565">
        <v>0</v>
      </c>
      <c r="AG21" s="565">
        <v>0</v>
      </c>
      <c r="AH21" s="565">
        <v>0</v>
      </c>
      <c r="AI21" s="565">
        <v>0</v>
      </c>
      <c r="AJ21" s="598">
        <v>0</v>
      </c>
      <c r="AK21" s="132"/>
    </row>
    <row r="22" spans="1:37" ht="27" customHeight="1">
      <c r="A22" s="133"/>
      <c r="B22" s="480"/>
      <c r="C22" s="628" t="s">
        <v>141</v>
      </c>
      <c r="D22" s="595"/>
      <c r="E22" s="596" t="s">
        <v>141</v>
      </c>
      <c r="F22" s="595" t="s">
        <v>141</v>
      </c>
      <c r="G22" s="595">
        <v>2</v>
      </c>
      <c r="H22" s="591" t="s">
        <v>141</v>
      </c>
      <c r="I22" s="328" t="s">
        <v>141</v>
      </c>
      <c r="J22" s="328" t="s">
        <v>141</v>
      </c>
      <c r="K22" s="328" t="s">
        <v>141</v>
      </c>
      <c r="L22" s="565" t="s">
        <v>141</v>
      </c>
      <c r="M22" s="565" t="s">
        <v>141</v>
      </c>
      <c r="N22" s="565" t="s">
        <v>141</v>
      </c>
      <c r="O22" s="565" t="s">
        <v>141</v>
      </c>
      <c r="P22" s="565" t="s">
        <v>141</v>
      </c>
      <c r="Q22" s="565" t="s">
        <v>141</v>
      </c>
      <c r="R22" s="565" t="s">
        <v>141</v>
      </c>
      <c r="S22" s="565" t="s">
        <v>141</v>
      </c>
      <c r="T22" s="565" t="s">
        <v>141</v>
      </c>
      <c r="U22" s="565" t="s">
        <v>141</v>
      </c>
      <c r="V22" s="565" t="s">
        <v>141</v>
      </c>
      <c r="W22" s="565" t="s">
        <v>141</v>
      </c>
      <c r="X22" s="565" t="s">
        <v>141</v>
      </c>
      <c r="Y22" s="565" t="s">
        <v>141</v>
      </c>
      <c r="Z22" s="565" t="s">
        <v>141</v>
      </c>
      <c r="AA22" s="565" t="s">
        <v>141</v>
      </c>
      <c r="AB22" s="565" t="s">
        <v>141</v>
      </c>
      <c r="AC22" s="565" t="s">
        <v>141</v>
      </c>
      <c r="AD22" s="565" t="s">
        <v>141</v>
      </c>
      <c r="AE22" s="565" t="s">
        <v>141</v>
      </c>
      <c r="AF22" s="565" t="s">
        <v>141</v>
      </c>
      <c r="AG22" s="565" t="s">
        <v>141</v>
      </c>
      <c r="AH22" s="565" t="s">
        <v>141</v>
      </c>
      <c r="AI22" s="565" t="s">
        <v>141</v>
      </c>
      <c r="AJ22" s="598" t="s">
        <v>141</v>
      </c>
      <c r="AK22" s="132"/>
    </row>
    <row r="23" spans="1:37" ht="27" customHeight="1">
      <c r="A23" s="133"/>
      <c r="B23" s="480"/>
      <c r="C23" s="629" t="s">
        <v>204</v>
      </c>
      <c r="D23" s="630" t="s">
        <v>205</v>
      </c>
      <c r="E23" s="631" t="s">
        <v>197</v>
      </c>
      <c r="F23" s="632" t="s">
        <v>93</v>
      </c>
      <c r="G23" s="632">
        <v>2</v>
      </c>
      <c r="H23" s="633">
        <v>0</v>
      </c>
      <c r="I23" s="413">
        <v>0</v>
      </c>
      <c r="J23" s="413">
        <v>0</v>
      </c>
      <c r="K23" s="413">
        <v>0</v>
      </c>
      <c r="L23" s="634">
        <v>0</v>
      </c>
      <c r="M23" s="634">
        <v>0</v>
      </c>
      <c r="N23" s="634">
        <v>0</v>
      </c>
      <c r="O23" s="634">
        <v>0</v>
      </c>
      <c r="P23" s="634">
        <v>0</v>
      </c>
      <c r="Q23" s="634">
        <v>0</v>
      </c>
      <c r="R23" s="634">
        <v>0</v>
      </c>
      <c r="S23" s="634">
        <v>0</v>
      </c>
      <c r="T23" s="634">
        <v>0</v>
      </c>
      <c r="U23" s="634">
        <v>0</v>
      </c>
      <c r="V23" s="634">
        <v>0</v>
      </c>
      <c r="W23" s="634">
        <v>0</v>
      </c>
      <c r="X23" s="634">
        <v>0</v>
      </c>
      <c r="Y23" s="634">
        <v>0</v>
      </c>
      <c r="Z23" s="634">
        <v>0</v>
      </c>
      <c r="AA23" s="634">
        <v>0</v>
      </c>
      <c r="AB23" s="634">
        <v>0</v>
      </c>
      <c r="AC23" s="634">
        <v>0</v>
      </c>
      <c r="AD23" s="634">
        <v>0</v>
      </c>
      <c r="AE23" s="634">
        <v>0</v>
      </c>
      <c r="AF23" s="634">
        <v>0</v>
      </c>
      <c r="AG23" s="634">
        <v>0</v>
      </c>
      <c r="AH23" s="634">
        <v>0</v>
      </c>
      <c r="AI23" s="634">
        <v>0</v>
      </c>
      <c r="AJ23" s="635">
        <v>0</v>
      </c>
      <c r="AK23" s="132"/>
    </row>
    <row r="24" spans="1:37" ht="27" customHeight="1">
      <c r="A24" s="133"/>
      <c r="B24" s="480"/>
      <c r="C24" s="636" t="s">
        <v>206</v>
      </c>
      <c r="D24" s="637" t="s">
        <v>207</v>
      </c>
      <c r="E24" s="588" t="s">
        <v>142</v>
      </c>
      <c r="F24" s="589" t="s">
        <v>93</v>
      </c>
      <c r="G24" s="589">
        <v>2</v>
      </c>
      <c r="H24" s="609">
        <v>0</v>
      </c>
      <c r="I24" s="369">
        <v>0</v>
      </c>
      <c r="J24" s="369">
        <v>0</v>
      </c>
      <c r="K24" s="369">
        <v>0</v>
      </c>
      <c r="L24" s="564">
        <v>0</v>
      </c>
      <c r="M24" s="564">
        <v>0</v>
      </c>
      <c r="N24" s="564">
        <v>0</v>
      </c>
      <c r="O24" s="564">
        <v>0</v>
      </c>
      <c r="P24" s="564">
        <v>0</v>
      </c>
      <c r="Q24" s="564">
        <v>0</v>
      </c>
      <c r="R24" s="564">
        <v>0</v>
      </c>
      <c r="S24" s="564">
        <v>0</v>
      </c>
      <c r="T24" s="564">
        <v>0</v>
      </c>
      <c r="U24" s="564">
        <v>0</v>
      </c>
      <c r="V24" s="564">
        <v>0</v>
      </c>
      <c r="W24" s="564">
        <v>0</v>
      </c>
      <c r="X24" s="564">
        <v>0</v>
      </c>
      <c r="Y24" s="564">
        <v>0</v>
      </c>
      <c r="Z24" s="564">
        <v>0</v>
      </c>
      <c r="AA24" s="564">
        <v>0</v>
      </c>
      <c r="AB24" s="564">
        <v>0</v>
      </c>
      <c r="AC24" s="564">
        <v>0</v>
      </c>
      <c r="AD24" s="564">
        <v>0</v>
      </c>
      <c r="AE24" s="564">
        <v>0</v>
      </c>
      <c r="AF24" s="564">
        <v>0</v>
      </c>
      <c r="AG24" s="564">
        <v>0</v>
      </c>
      <c r="AH24" s="564">
        <v>0</v>
      </c>
      <c r="AI24" s="564">
        <v>0</v>
      </c>
      <c r="AJ24" s="618">
        <v>0</v>
      </c>
      <c r="AK24" s="132"/>
    </row>
    <row r="25" spans="1:37" ht="27" customHeight="1" thickBot="1">
      <c r="A25" s="133"/>
      <c r="B25" s="481"/>
      <c r="C25" s="638" t="s">
        <v>208</v>
      </c>
      <c r="D25" s="639" t="s">
        <v>209</v>
      </c>
      <c r="E25" s="640" t="s">
        <v>142</v>
      </c>
      <c r="F25" s="641" t="s">
        <v>93</v>
      </c>
      <c r="G25" s="641">
        <v>2</v>
      </c>
      <c r="H25" s="642">
        <v>0</v>
      </c>
      <c r="I25" s="643">
        <v>0</v>
      </c>
      <c r="J25" s="643">
        <v>0</v>
      </c>
      <c r="K25" s="643">
        <v>0</v>
      </c>
      <c r="L25" s="644">
        <v>0</v>
      </c>
      <c r="M25" s="644">
        <v>0</v>
      </c>
      <c r="N25" s="644">
        <v>0</v>
      </c>
      <c r="O25" s="644">
        <v>0</v>
      </c>
      <c r="P25" s="644">
        <v>0</v>
      </c>
      <c r="Q25" s="644">
        <v>0</v>
      </c>
      <c r="R25" s="644">
        <v>0</v>
      </c>
      <c r="S25" s="644">
        <v>0</v>
      </c>
      <c r="T25" s="644">
        <v>0</v>
      </c>
      <c r="U25" s="644">
        <v>0</v>
      </c>
      <c r="V25" s="644">
        <v>0</v>
      </c>
      <c r="W25" s="644">
        <v>0</v>
      </c>
      <c r="X25" s="644">
        <v>0</v>
      </c>
      <c r="Y25" s="644">
        <v>0</v>
      </c>
      <c r="Z25" s="644">
        <v>0</v>
      </c>
      <c r="AA25" s="644">
        <v>0</v>
      </c>
      <c r="AB25" s="644">
        <v>0</v>
      </c>
      <c r="AC25" s="644">
        <v>0</v>
      </c>
      <c r="AD25" s="644">
        <v>0</v>
      </c>
      <c r="AE25" s="644">
        <v>0</v>
      </c>
      <c r="AF25" s="644">
        <v>0</v>
      </c>
      <c r="AG25" s="644">
        <v>0</v>
      </c>
      <c r="AH25" s="644">
        <v>0</v>
      </c>
      <c r="AI25" s="644">
        <v>0</v>
      </c>
      <c r="AJ25" s="645">
        <v>0</v>
      </c>
      <c r="AK25" s="132"/>
    </row>
    <row r="26" spans="1:37" ht="27" customHeight="1">
      <c r="A26" s="154"/>
      <c r="B26" s="178"/>
      <c r="C26" s="569"/>
      <c r="D26" s="569"/>
      <c r="E26" s="179"/>
      <c r="F26" s="569"/>
      <c r="G26" s="569"/>
      <c r="H26" s="180"/>
      <c r="I26" s="646"/>
      <c r="J26" s="181"/>
      <c r="K26" s="569"/>
      <c r="L26" s="181"/>
      <c r="M26" s="182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</row>
    <row r="27" spans="1:37" ht="27" customHeight="1">
      <c r="A27" s="154"/>
      <c r="B27" s="178"/>
      <c r="C27" s="569"/>
      <c r="D27" s="569"/>
      <c r="E27" s="647"/>
      <c r="F27" s="569"/>
      <c r="G27" s="569"/>
      <c r="H27" s="569"/>
      <c r="I27" s="157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</row>
    <row r="28" spans="1:37" ht="27" customHeight="1">
      <c r="A28" s="154"/>
      <c r="B28" s="178"/>
      <c r="C28" s="569"/>
      <c r="D28" s="138" t="str">
        <f>'TITLE PAGE'!B9</f>
        <v>Company:</v>
      </c>
      <c r="E28" s="366" t="str">
        <f>'TITLE PAGE'!D9</f>
        <v>Albion Water</v>
      </c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</row>
    <row r="29" spans="1:37" ht="27" customHeight="1">
      <c r="A29" s="154"/>
      <c r="B29" s="178"/>
      <c r="C29" s="569"/>
      <c r="D29" s="142" t="str">
        <f>'TITLE PAGE'!B10</f>
        <v>Resource Zone Name:</v>
      </c>
      <c r="E29" s="367" t="str">
        <f>'TITLE PAGE'!D10</f>
        <v>Five Oaks</v>
      </c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</row>
    <row r="30" spans="1:37" ht="27" customHeight="1">
      <c r="A30" s="154"/>
      <c r="B30" s="183"/>
      <c r="C30" s="569"/>
      <c r="D30" s="142" t="str">
        <f>'TITLE PAGE'!B11</f>
        <v>Resource Zone Number:</v>
      </c>
      <c r="E30" s="368">
        <f>'TITLE PAGE'!D11</f>
        <v>2</v>
      </c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</row>
    <row r="31" spans="1:37" ht="27" customHeight="1">
      <c r="A31" s="154"/>
      <c r="B31" s="178"/>
      <c r="C31" s="569"/>
      <c r="D31" s="142" t="str">
        <f>'TITLE PAGE'!B12</f>
        <v xml:space="preserve">Planning Scenario Name:                                                                     </v>
      </c>
      <c r="E31" s="367" t="str">
        <f>'TITLE PAGE'!D12</f>
        <v>Dry Year Annual Average</v>
      </c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</row>
    <row r="32" spans="1:37" ht="27" customHeight="1">
      <c r="A32" s="154"/>
      <c r="B32" s="178"/>
      <c r="C32" s="569"/>
      <c r="D32" s="150" t="str">
        <f>'TITLE PAGE'!B13</f>
        <v xml:space="preserve">Chosen Level of Service:  </v>
      </c>
      <c r="E32" s="184" t="str">
        <f>'TITLE PAGE'!D13</f>
        <v>See WRMP document</v>
      </c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</row>
    <row r="33" spans="1:37" ht="27" customHeight="1">
      <c r="A33" s="154"/>
      <c r="B33" s="178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</row>
  </sheetData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67"/>
  <sheetViews>
    <sheetView zoomScale="80" zoomScaleNormal="80" workbookViewId="0" xr3:uid="{F9CF3CF3-643B-5BE6-8B46-32C596A47465}">
      <selection activeCell="H64" sqref="H64"/>
    </sheetView>
  </sheetViews>
  <sheetFormatPr defaultColWidth="8.88671875" defaultRowHeight="15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36" ht="18.75" thickBot="1">
      <c r="A1" s="114"/>
      <c r="B1" s="143"/>
      <c r="C1" s="158" t="s">
        <v>210</v>
      </c>
      <c r="D1" s="185"/>
      <c r="E1" s="648"/>
      <c r="F1" s="649"/>
      <c r="G1" s="649"/>
      <c r="H1" s="649"/>
      <c r="I1" s="650"/>
      <c r="J1" s="572"/>
      <c r="K1" s="572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161"/>
      <c r="AI1" s="571"/>
      <c r="AJ1" s="186"/>
    </row>
    <row r="2" spans="1:36" ht="32.25" thickBot="1">
      <c r="A2" s="162"/>
      <c r="B2" s="163"/>
      <c r="C2" s="123" t="s">
        <v>130</v>
      </c>
      <c r="D2" s="124" t="s">
        <v>160</v>
      </c>
      <c r="E2" s="187" t="s">
        <v>131</v>
      </c>
      <c r="F2" s="124" t="s">
        <v>161</v>
      </c>
      <c r="G2" s="165" t="s">
        <v>211</v>
      </c>
      <c r="H2" s="188" t="str">
        <f>'TITLE PAGE'!D14</f>
        <v>2017/18</v>
      </c>
      <c r="I2" s="168" t="str">
        <f>'WRZ summary'!E3</f>
        <v>For info 2017-18</v>
      </c>
      <c r="J2" s="168" t="str">
        <f>'WRZ summary'!F3</f>
        <v>For info 2018-19</v>
      </c>
      <c r="K2" s="168" t="str">
        <f>'WRZ summary'!G3</f>
        <v>For info 2019-20</v>
      </c>
      <c r="L2" s="189" t="str">
        <f>'WRZ summary'!H3</f>
        <v>2020-21</v>
      </c>
      <c r="M2" s="189" t="str">
        <f>'WRZ summary'!I3</f>
        <v>2021-22</v>
      </c>
      <c r="N2" s="189" t="str">
        <f>'WRZ summary'!J3</f>
        <v>2022-23</v>
      </c>
      <c r="O2" s="189" t="str">
        <f>'WRZ summary'!K3</f>
        <v>2023-24</v>
      </c>
      <c r="P2" s="189" t="str">
        <f>'WRZ summary'!L3</f>
        <v>2024-25</v>
      </c>
      <c r="Q2" s="189" t="str">
        <f>'WRZ summary'!M3</f>
        <v>2025-26</v>
      </c>
      <c r="R2" s="189" t="str">
        <f>'WRZ summary'!N3</f>
        <v>2026-27</v>
      </c>
      <c r="S2" s="189" t="str">
        <f>'WRZ summary'!O3</f>
        <v>2027-28</v>
      </c>
      <c r="T2" s="189" t="str">
        <f>'WRZ summary'!P3</f>
        <v>2028-29</v>
      </c>
      <c r="U2" s="189" t="str">
        <f>'WRZ summary'!Q3</f>
        <v>2029-2030</v>
      </c>
      <c r="V2" s="189" t="str">
        <f>'WRZ summary'!R3</f>
        <v>2030-2031</v>
      </c>
      <c r="W2" s="189" t="str">
        <f>'WRZ summary'!S3</f>
        <v>2031-2032</v>
      </c>
      <c r="X2" s="189" t="str">
        <f>'WRZ summary'!T3</f>
        <v>2032-33</v>
      </c>
      <c r="Y2" s="189" t="str">
        <f>'WRZ summary'!U3</f>
        <v>2033-34</v>
      </c>
      <c r="Z2" s="189" t="str">
        <f>'WRZ summary'!V3</f>
        <v>2034-35</v>
      </c>
      <c r="AA2" s="189" t="str">
        <f>'WRZ summary'!W3</f>
        <v>2035-36</v>
      </c>
      <c r="AB2" s="189" t="str">
        <f>'WRZ summary'!X3</f>
        <v>2036-37</v>
      </c>
      <c r="AC2" s="189" t="str">
        <f>'WRZ summary'!Y3</f>
        <v>2037-38</v>
      </c>
      <c r="AD2" s="189" t="str">
        <f>'WRZ summary'!Z3</f>
        <v>2038-39</v>
      </c>
      <c r="AE2" s="189" t="str">
        <f>'WRZ summary'!AA3</f>
        <v>2039-40</v>
      </c>
      <c r="AF2" s="189" t="str">
        <f>'WRZ summary'!AB3</f>
        <v>2040-41</v>
      </c>
      <c r="AG2" s="189" t="str">
        <f>'WRZ summary'!AC3</f>
        <v>2040-42</v>
      </c>
      <c r="AH2" s="189" t="str">
        <f>'WRZ summary'!AD3</f>
        <v>2040-43</v>
      </c>
      <c r="AI2" s="189" t="str">
        <f>'WRZ summary'!AE3</f>
        <v>2040-44</v>
      </c>
      <c r="AJ2" s="190" t="str">
        <f>'WRZ summary'!AF3</f>
        <v>2040-45</v>
      </c>
    </row>
    <row r="3" spans="1:36" ht="25.15" customHeight="1">
      <c r="A3" s="191"/>
      <c r="B3" s="486" t="s">
        <v>212</v>
      </c>
      <c r="C3" s="651" t="s">
        <v>213</v>
      </c>
      <c r="D3" s="652" t="s">
        <v>214</v>
      </c>
      <c r="E3" s="653" t="s">
        <v>142</v>
      </c>
      <c r="F3" s="654" t="s">
        <v>93</v>
      </c>
      <c r="G3" s="655">
        <v>2</v>
      </c>
      <c r="H3" s="656">
        <v>0</v>
      </c>
      <c r="I3" s="459">
        <v>0</v>
      </c>
      <c r="J3" s="459">
        <v>0</v>
      </c>
      <c r="K3" s="459">
        <v>0</v>
      </c>
      <c r="L3" s="657">
        <v>0</v>
      </c>
      <c r="M3" s="657">
        <v>0</v>
      </c>
      <c r="N3" s="657">
        <v>0</v>
      </c>
      <c r="O3" s="657">
        <v>0</v>
      </c>
      <c r="P3" s="657">
        <v>0</v>
      </c>
      <c r="Q3" s="657">
        <v>0</v>
      </c>
      <c r="R3" s="657">
        <v>0</v>
      </c>
      <c r="S3" s="657">
        <v>0</v>
      </c>
      <c r="T3" s="657">
        <v>0</v>
      </c>
      <c r="U3" s="657">
        <v>0</v>
      </c>
      <c r="V3" s="657">
        <v>0</v>
      </c>
      <c r="W3" s="657">
        <v>0</v>
      </c>
      <c r="X3" s="657">
        <v>0</v>
      </c>
      <c r="Y3" s="657">
        <v>0</v>
      </c>
      <c r="Z3" s="657">
        <v>0</v>
      </c>
      <c r="AA3" s="657">
        <v>0</v>
      </c>
      <c r="AB3" s="657">
        <v>0</v>
      </c>
      <c r="AC3" s="657">
        <v>0</v>
      </c>
      <c r="AD3" s="657">
        <v>0</v>
      </c>
      <c r="AE3" s="657">
        <v>0</v>
      </c>
      <c r="AF3" s="657">
        <v>0</v>
      </c>
      <c r="AG3" s="657">
        <v>0</v>
      </c>
      <c r="AH3" s="657">
        <v>0</v>
      </c>
      <c r="AI3" s="657">
        <v>0</v>
      </c>
      <c r="AJ3" s="658">
        <v>0</v>
      </c>
    </row>
    <row r="4" spans="1:36" ht="25.15" customHeight="1">
      <c r="A4" s="154"/>
      <c r="B4" s="487"/>
      <c r="C4" s="612" t="s">
        <v>215</v>
      </c>
      <c r="D4" s="659" t="s">
        <v>216</v>
      </c>
      <c r="E4" s="561" t="s">
        <v>142</v>
      </c>
      <c r="F4" s="589" t="s">
        <v>93</v>
      </c>
      <c r="G4" s="589">
        <v>2</v>
      </c>
      <c r="H4" s="606">
        <v>0</v>
      </c>
      <c r="I4" s="460">
        <v>0</v>
      </c>
      <c r="J4" s="460">
        <v>0</v>
      </c>
      <c r="K4" s="460">
        <v>0</v>
      </c>
      <c r="L4" s="610">
        <v>0</v>
      </c>
      <c r="M4" s="610">
        <v>0</v>
      </c>
      <c r="N4" s="610">
        <v>0</v>
      </c>
      <c r="O4" s="610">
        <v>0</v>
      </c>
      <c r="P4" s="610">
        <v>0</v>
      </c>
      <c r="Q4" s="610">
        <v>0</v>
      </c>
      <c r="R4" s="610">
        <v>0</v>
      </c>
      <c r="S4" s="610">
        <v>0</v>
      </c>
      <c r="T4" s="610">
        <v>0</v>
      </c>
      <c r="U4" s="610">
        <v>0</v>
      </c>
      <c r="V4" s="610">
        <v>0</v>
      </c>
      <c r="W4" s="610">
        <v>0</v>
      </c>
      <c r="X4" s="610">
        <v>0</v>
      </c>
      <c r="Y4" s="610">
        <v>0</v>
      </c>
      <c r="Z4" s="610">
        <v>0</v>
      </c>
      <c r="AA4" s="610">
        <v>0</v>
      </c>
      <c r="AB4" s="610">
        <v>0</v>
      </c>
      <c r="AC4" s="610">
        <v>0</v>
      </c>
      <c r="AD4" s="610">
        <v>0</v>
      </c>
      <c r="AE4" s="610">
        <v>0</v>
      </c>
      <c r="AF4" s="610">
        <v>0</v>
      </c>
      <c r="AG4" s="610">
        <v>0</v>
      </c>
      <c r="AH4" s="610">
        <v>0</v>
      </c>
      <c r="AI4" s="610">
        <v>0</v>
      </c>
      <c r="AJ4" s="611">
        <v>0</v>
      </c>
    </row>
    <row r="5" spans="1:36" ht="25.15" customHeight="1">
      <c r="A5" s="154"/>
      <c r="B5" s="487"/>
      <c r="C5" s="629" t="s">
        <v>217</v>
      </c>
      <c r="D5" s="659" t="s">
        <v>218</v>
      </c>
      <c r="E5" s="561" t="s">
        <v>142</v>
      </c>
      <c r="F5" s="589" t="s">
        <v>93</v>
      </c>
      <c r="G5" s="589">
        <v>2</v>
      </c>
      <c r="H5" s="606">
        <f>+I5</f>
        <v>1.3248124999999998E-2</v>
      </c>
      <c r="I5" s="460">
        <v>1.3248124999999998E-2</v>
      </c>
      <c r="J5" s="460">
        <v>2.78210625E-2</v>
      </c>
      <c r="K5" s="460">
        <v>4.6368437499999998E-2</v>
      </c>
      <c r="L5" s="610">
        <v>6.4915812499999989E-2</v>
      </c>
      <c r="M5" s="610">
        <v>7.8826343749999986E-2</v>
      </c>
      <c r="N5" s="610">
        <v>7.8826343749999986E-2</v>
      </c>
      <c r="O5" s="610">
        <v>7.8826343749999986E-2</v>
      </c>
      <c r="P5" s="610">
        <v>7.8826343749999986E-2</v>
      </c>
      <c r="Q5" s="610">
        <v>7.8826343749999986E-2</v>
      </c>
      <c r="R5" s="610">
        <v>7.8826343749999986E-2</v>
      </c>
      <c r="S5" s="610">
        <v>7.8826343749999986E-2</v>
      </c>
      <c r="T5" s="610">
        <v>7.8826343749999986E-2</v>
      </c>
      <c r="U5" s="610">
        <v>7.8826343749999986E-2</v>
      </c>
      <c r="V5" s="610">
        <v>7.8826343749999986E-2</v>
      </c>
      <c r="W5" s="610">
        <v>7.8826343749999986E-2</v>
      </c>
      <c r="X5" s="610">
        <v>7.8826343749999986E-2</v>
      </c>
      <c r="Y5" s="610">
        <v>7.8826343749999986E-2</v>
      </c>
      <c r="Z5" s="610">
        <v>7.8826343749999986E-2</v>
      </c>
      <c r="AA5" s="610">
        <v>7.8826343749999986E-2</v>
      </c>
      <c r="AB5" s="610">
        <v>7.8826343749999986E-2</v>
      </c>
      <c r="AC5" s="610">
        <v>7.8826343749999986E-2</v>
      </c>
      <c r="AD5" s="610">
        <v>7.8826343749999986E-2</v>
      </c>
      <c r="AE5" s="610">
        <v>7.8826343749999986E-2</v>
      </c>
      <c r="AF5" s="610">
        <v>7.8826343749999986E-2</v>
      </c>
      <c r="AG5" s="610">
        <v>7.8826343749999986E-2</v>
      </c>
      <c r="AH5" s="610">
        <v>7.8826343749999986E-2</v>
      </c>
      <c r="AI5" s="610">
        <v>7.8826343749999986E-2</v>
      </c>
      <c r="AJ5" s="611">
        <v>7.8826343749999986E-2</v>
      </c>
    </row>
    <row r="6" spans="1:36" ht="25.15" customHeight="1">
      <c r="A6" s="154"/>
      <c r="B6" s="487"/>
      <c r="C6" s="612" t="s">
        <v>219</v>
      </c>
      <c r="D6" s="659" t="s">
        <v>220</v>
      </c>
      <c r="E6" s="561" t="s">
        <v>142</v>
      </c>
      <c r="F6" s="589" t="s">
        <v>93</v>
      </c>
      <c r="G6" s="660">
        <v>2</v>
      </c>
      <c r="H6" s="661">
        <v>0</v>
      </c>
      <c r="I6" s="461">
        <v>0</v>
      </c>
      <c r="J6" s="461">
        <v>0</v>
      </c>
      <c r="K6" s="461">
        <v>0</v>
      </c>
      <c r="L6" s="662">
        <v>0</v>
      </c>
      <c r="M6" s="662">
        <v>0</v>
      </c>
      <c r="N6" s="662">
        <v>0</v>
      </c>
      <c r="O6" s="662">
        <v>0</v>
      </c>
      <c r="P6" s="662">
        <v>0</v>
      </c>
      <c r="Q6" s="662">
        <v>0</v>
      </c>
      <c r="R6" s="662">
        <v>0</v>
      </c>
      <c r="S6" s="662">
        <v>0</v>
      </c>
      <c r="T6" s="662">
        <v>0</v>
      </c>
      <c r="U6" s="662">
        <v>0</v>
      </c>
      <c r="V6" s="662">
        <v>0</v>
      </c>
      <c r="W6" s="662">
        <v>0</v>
      </c>
      <c r="X6" s="662">
        <v>0</v>
      </c>
      <c r="Y6" s="662">
        <v>0</v>
      </c>
      <c r="Z6" s="662">
        <v>0</v>
      </c>
      <c r="AA6" s="662">
        <v>0</v>
      </c>
      <c r="AB6" s="662">
        <v>0</v>
      </c>
      <c r="AC6" s="662">
        <v>0</v>
      </c>
      <c r="AD6" s="662">
        <v>0</v>
      </c>
      <c r="AE6" s="662">
        <v>0</v>
      </c>
      <c r="AF6" s="662">
        <v>0</v>
      </c>
      <c r="AG6" s="662">
        <v>0</v>
      </c>
      <c r="AH6" s="662">
        <v>0</v>
      </c>
      <c r="AI6" s="662">
        <v>0</v>
      </c>
      <c r="AJ6" s="663">
        <v>0</v>
      </c>
    </row>
    <row r="7" spans="1:36" ht="25.15" customHeight="1">
      <c r="A7" s="154"/>
      <c r="B7" s="487"/>
      <c r="C7" s="617" t="s">
        <v>221</v>
      </c>
      <c r="D7" s="664" t="s">
        <v>222</v>
      </c>
      <c r="E7" s="665" t="s">
        <v>223</v>
      </c>
      <c r="F7" s="605" t="s">
        <v>93</v>
      </c>
      <c r="G7" s="605">
        <v>2</v>
      </c>
      <c r="H7" s="606">
        <f>H3-H30</f>
        <v>0</v>
      </c>
      <c r="I7" s="666">
        <f>I3-I30</f>
        <v>0</v>
      </c>
      <c r="J7" s="666">
        <f t="shared" ref="H7:AJ10" si="0">J3-J30</f>
        <v>0</v>
      </c>
      <c r="K7" s="666">
        <f t="shared" si="0"/>
        <v>0</v>
      </c>
      <c r="L7" s="568">
        <f t="shared" si="0"/>
        <v>0</v>
      </c>
      <c r="M7" s="568">
        <f t="shared" si="0"/>
        <v>0</v>
      </c>
      <c r="N7" s="568">
        <f t="shared" si="0"/>
        <v>0</v>
      </c>
      <c r="O7" s="568">
        <f t="shared" si="0"/>
        <v>0</v>
      </c>
      <c r="P7" s="568">
        <f t="shared" si="0"/>
        <v>0</v>
      </c>
      <c r="Q7" s="568">
        <f t="shared" si="0"/>
        <v>0</v>
      </c>
      <c r="R7" s="568">
        <f t="shared" si="0"/>
        <v>0</v>
      </c>
      <c r="S7" s="568">
        <f t="shared" si="0"/>
        <v>0</v>
      </c>
      <c r="T7" s="568">
        <f t="shared" si="0"/>
        <v>0</v>
      </c>
      <c r="U7" s="568">
        <f t="shared" si="0"/>
        <v>0</v>
      </c>
      <c r="V7" s="568">
        <f t="shared" si="0"/>
        <v>0</v>
      </c>
      <c r="W7" s="568">
        <f t="shared" si="0"/>
        <v>0</v>
      </c>
      <c r="X7" s="568">
        <f t="shared" si="0"/>
        <v>0</v>
      </c>
      <c r="Y7" s="568">
        <f t="shared" si="0"/>
        <v>0</v>
      </c>
      <c r="Z7" s="568">
        <f t="shared" si="0"/>
        <v>0</v>
      </c>
      <c r="AA7" s="568">
        <f t="shared" si="0"/>
        <v>0</v>
      </c>
      <c r="AB7" s="568">
        <f t="shared" si="0"/>
        <v>0</v>
      </c>
      <c r="AC7" s="568">
        <f t="shared" si="0"/>
        <v>0</v>
      </c>
      <c r="AD7" s="568">
        <f t="shared" si="0"/>
        <v>0</v>
      </c>
      <c r="AE7" s="568">
        <f t="shared" si="0"/>
        <v>0</v>
      </c>
      <c r="AF7" s="568">
        <f t="shared" si="0"/>
        <v>0</v>
      </c>
      <c r="AG7" s="568">
        <f t="shared" si="0"/>
        <v>0</v>
      </c>
      <c r="AH7" s="568">
        <f t="shared" si="0"/>
        <v>0</v>
      </c>
      <c r="AI7" s="568">
        <f t="shared" si="0"/>
        <v>0</v>
      </c>
      <c r="AJ7" s="622">
        <f t="shared" si="0"/>
        <v>0</v>
      </c>
    </row>
    <row r="8" spans="1:36" ht="25.15" customHeight="1">
      <c r="A8" s="154"/>
      <c r="B8" s="487"/>
      <c r="C8" s="617" t="s">
        <v>224</v>
      </c>
      <c r="D8" s="664" t="s">
        <v>225</v>
      </c>
      <c r="E8" s="665" t="s">
        <v>226</v>
      </c>
      <c r="F8" s="605" t="s">
        <v>93</v>
      </c>
      <c r="G8" s="605">
        <v>2</v>
      </c>
      <c r="H8" s="606">
        <f t="shared" si="0"/>
        <v>0</v>
      </c>
      <c r="I8" s="666">
        <f t="shared" si="0"/>
        <v>0</v>
      </c>
      <c r="J8" s="666">
        <f t="shared" si="0"/>
        <v>0</v>
      </c>
      <c r="K8" s="666">
        <f t="shared" si="0"/>
        <v>0</v>
      </c>
      <c r="L8" s="568">
        <f t="shared" si="0"/>
        <v>0</v>
      </c>
      <c r="M8" s="568">
        <f t="shared" si="0"/>
        <v>0</v>
      </c>
      <c r="N8" s="568">
        <f t="shared" si="0"/>
        <v>0</v>
      </c>
      <c r="O8" s="568">
        <f t="shared" si="0"/>
        <v>0</v>
      </c>
      <c r="P8" s="568">
        <f t="shared" si="0"/>
        <v>0</v>
      </c>
      <c r="Q8" s="568">
        <f t="shared" si="0"/>
        <v>0</v>
      </c>
      <c r="R8" s="568">
        <f t="shared" si="0"/>
        <v>0</v>
      </c>
      <c r="S8" s="568">
        <f t="shared" si="0"/>
        <v>0</v>
      </c>
      <c r="T8" s="568">
        <f t="shared" si="0"/>
        <v>0</v>
      </c>
      <c r="U8" s="568">
        <f t="shared" si="0"/>
        <v>0</v>
      </c>
      <c r="V8" s="568">
        <f t="shared" si="0"/>
        <v>0</v>
      </c>
      <c r="W8" s="568">
        <f t="shared" si="0"/>
        <v>0</v>
      </c>
      <c r="X8" s="568">
        <f t="shared" si="0"/>
        <v>0</v>
      </c>
      <c r="Y8" s="568">
        <f t="shared" si="0"/>
        <v>0</v>
      </c>
      <c r="Z8" s="568">
        <f t="shared" si="0"/>
        <v>0</v>
      </c>
      <c r="AA8" s="568">
        <f t="shared" si="0"/>
        <v>0</v>
      </c>
      <c r="AB8" s="568">
        <f t="shared" si="0"/>
        <v>0</v>
      </c>
      <c r="AC8" s="568">
        <f t="shared" si="0"/>
        <v>0</v>
      </c>
      <c r="AD8" s="568">
        <f t="shared" si="0"/>
        <v>0</v>
      </c>
      <c r="AE8" s="568">
        <f t="shared" si="0"/>
        <v>0</v>
      </c>
      <c r="AF8" s="568">
        <f t="shared" si="0"/>
        <v>0</v>
      </c>
      <c r="AG8" s="568">
        <f t="shared" si="0"/>
        <v>0</v>
      </c>
      <c r="AH8" s="568">
        <f t="shared" si="0"/>
        <v>0</v>
      </c>
      <c r="AI8" s="568">
        <f t="shared" si="0"/>
        <v>0</v>
      </c>
      <c r="AJ8" s="622">
        <f t="shared" si="0"/>
        <v>0</v>
      </c>
    </row>
    <row r="9" spans="1:36" ht="25.15" customHeight="1">
      <c r="A9" s="154"/>
      <c r="B9" s="487"/>
      <c r="C9" s="617" t="s">
        <v>99</v>
      </c>
      <c r="D9" s="664" t="s">
        <v>227</v>
      </c>
      <c r="E9" s="665" t="s">
        <v>228</v>
      </c>
      <c r="F9" s="605" t="s">
        <v>93</v>
      </c>
      <c r="G9" s="605">
        <v>2</v>
      </c>
      <c r="H9" s="606">
        <f t="shared" si="0"/>
        <v>1.3248124999999998E-2</v>
      </c>
      <c r="I9" s="666">
        <f t="shared" si="0"/>
        <v>1.3248124999999998E-2</v>
      </c>
      <c r="J9" s="666">
        <f t="shared" si="0"/>
        <v>2.78210625E-2</v>
      </c>
      <c r="K9" s="666">
        <f t="shared" si="0"/>
        <v>4.6368437499999998E-2</v>
      </c>
      <c r="L9" s="568">
        <f t="shared" si="0"/>
        <v>6.4915812499999989E-2</v>
      </c>
      <c r="M9" s="568">
        <f t="shared" si="0"/>
        <v>7.8826343749999986E-2</v>
      </c>
      <c r="N9" s="568">
        <f t="shared" si="0"/>
        <v>7.8826343749999986E-2</v>
      </c>
      <c r="O9" s="568">
        <f t="shared" si="0"/>
        <v>7.8826343749999986E-2</v>
      </c>
      <c r="P9" s="568">
        <f t="shared" si="0"/>
        <v>7.8826343749999986E-2</v>
      </c>
      <c r="Q9" s="568">
        <f t="shared" si="0"/>
        <v>7.8826343749999986E-2</v>
      </c>
      <c r="R9" s="568">
        <f t="shared" si="0"/>
        <v>7.8826343749999986E-2</v>
      </c>
      <c r="S9" s="568">
        <f t="shared" si="0"/>
        <v>7.8826343749999986E-2</v>
      </c>
      <c r="T9" s="568">
        <f t="shared" si="0"/>
        <v>7.8826343749999986E-2</v>
      </c>
      <c r="U9" s="568">
        <f t="shared" si="0"/>
        <v>7.8826343749999986E-2</v>
      </c>
      <c r="V9" s="568">
        <f t="shared" si="0"/>
        <v>7.8826343749999986E-2</v>
      </c>
      <c r="W9" s="568">
        <f t="shared" si="0"/>
        <v>7.8826343749999986E-2</v>
      </c>
      <c r="X9" s="568">
        <f t="shared" si="0"/>
        <v>7.8826343749999986E-2</v>
      </c>
      <c r="Y9" s="568">
        <f t="shared" si="0"/>
        <v>7.8826343749999986E-2</v>
      </c>
      <c r="Z9" s="568">
        <f t="shared" si="0"/>
        <v>7.8826343749999986E-2</v>
      </c>
      <c r="AA9" s="568">
        <f t="shared" si="0"/>
        <v>7.8826343749999986E-2</v>
      </c>
      <c r="AB9" s="568">
        <f t="shared" si="0"/>
        <v>7.8826343749999986E-2</v>
      </c>
      <c r="AC9" s="568">
        <f t="shared" si="0"/>
        <v>7.8826343749999986E-2</v>
      </c>
      <c r="AD9" s="568">
        <f t="shared" si="0"/>
        <v>7.8826343749999986E-2</v>
      </c>
      <c r="AE9" s="568">
        <f t="shared" si="0"/>
        <v>7.8826343749999986E-2</v>
      </c>
      <c r="AF9" s="568">
        <f t="shared" si="0"/>
        <v>7.8826343749999986E-2</v>
      </c>
      <c r="AG9" s="568">
        <f t="shared" si="0"/>
        <v>7.8826343749999986E-2</v>
      </c>
      <c r="AH9" s="568">
        <f t="shared" si="0"/>
        <v>7.8826343749999986E-2</v>
      </c>
      <c r="AI9" s="568">
        <f t="shared" si="0"/>
        <v>7.8826343749999986E-2</v>
      </c>
      <c r="AJ9" s="622">
        <f t="shared" si="0"/>
        <v>7.8826343749999986E-2</v>
      </c>
    </row>
    <row r="10" spans="1:36" ht="25.15" customHeight="1">
      <c r="A10" s="154"/>
      <c r="B10" s="487"/>
      <c r="C10" s="617" t="s">
        <v>96</v>
      </c>
      <c r="D10" s="664" t="s">
        <v>229</v>
      </c>
      <c r="E10" s="665" t="s">
        <v>230</v>
      </c>
      <c r="F10" s="605" t="s">
        <v>93</v>
      </c>
      <c r="G10" s="605">
        <v>2</v>
      </c>
      <c r="H10" s="606">
        <f t="shared" si="0"/>
        <v>0</v>
      </c>
      <c r="I10" s="666">
        <f t="shared" si="0"/>
        <v>0</v>
      </c>
      <c r="J10" s="666">
        <f t="shared" si="0"/>
        <v>0</v>
      </c>
      <c r="K10" s="666">
        <f t="shared" si="0"/>
        <v>0</v>
      </c>
      <c r="L10" s="568">
        <f t="shared" si="0"/>
        <v>0</v>
      </c>
      <c r="M10" s="568">
        <f t="shared" si="0"/>
        <v>0</v>
      </c>
      <c r="N10" s="568">
        <f t="shared" si="0"/>
        <v>0</v>
      </c>
      <c r="O10" s="568">
        <f t="shared" si="0"/>
        <v>0</v>
      </c>
      <c r="P10" s="568">
        <f t="shared" si="0"/>
        <v>0</v>
      </c>
      <c r="Q10" s="568">
        <f t="shared" si="0"/>
        <v>0</v>
      </c>
      <c r="R10" s="568">
        <f t="shared" si="0"/>
        <v>0</v>
      </c>
      <c r="S10" s="568">
        <f t="shared" si="0"/>
        <v>0</v>
      </c>
      <c r="T10" s="568">
        <f t="shared" si="0"/>
        <v>0</v>
      </c>
      <c r="U10" s="568">
        <f t="shared" si="0"/>
        <v>0</v>
      </c>
      <c r="V10" s="568">
        <f t="shared" si="0"/>
        <v>0</v>
      </c>
      <c r="W10" s="568">
        <f t="shared" si="0"/>
        <v>0</v>
      </c>
      <c r="X10" s="568">
        <f t="shared" si="0"/>
        <v>0</v>
      </c>
      <c r="Y10" s="568">
        <f t="shared" si="0"/>
        <v>0</v>
      </c>
      <c r="Z10" s="568">
        <f t="shared" si="0"/>
        <v>0</v>
      </c>
      <c r="AA10" s="568">
        <f t="shared" si="0"/>
        <v>0</v>
      </c>
      <c r="AB10" s="568">
        <f t="shared" si="0"/>
        <v>0</v>
      </c>
      <c r="AC10" s="568">
        <f t="shared" si="0"/>
        <v>0</v>
      </c>
      <c r="AD10" s="568">
        <f t="shared" si="0"/>
        <v>0</v>
      </c>
      <c r="AE10" s="568">
        <f t="shared" si="0"/>
        <v>0</v>
      </c>
      <c r="AF10" s="568">
        <f t="shared" si="0"/>
        <v>0</v>
      </c>
      <c r="AG10" s="568">
        <f t="shared" si="0"/>
        <v>0</v>
      </c>
      <c r="AH10" s="568">
        <f t="shared" si="0"/>
        <v>0</v>
      </c>
      <c r="AI10" s="568">
        <f t="shared" si="0"/>
        <v>0</v>
      </c>
      <c r="AJ10" s="622">
        <f t="shared" si="0"/>
        <v>0</v>
      </c>
    </row>
    <row r="11" spans="1:36" ht="25.15" customHeight="1">
      <c r="A11" s="154"/>
      <c r="B11" s="487"/>
      <c r="C11" s="612" t="s">
        <v>231</v>
      </c>
      <c r="D11" s="659" t="s">
        <v>232</v>
      </c>
      <c r="E11" s="561" t="s">
        <v>142</v>
      </c>
      <c r="F11" s="667" t="s">
        <v>233</v>
      </c>
      <c r="G11" s="667">
        <v>1</v>
      </c>
      <c r="H11" s="668">
        <v>0</v>
      </c>
      <c r="I11" s="422">
        <v>0</v>
      </c>
      <c r="J11" s="422">
        <v>0</v>
      </c>
      <c r="K11" s="422">
        <v>0</v>
      </c>
      <c r="L11" s="669">
        <v>0</v>
      </c>
      <c r="M11" s="669">
        <v>0</v>
      </c>
      <c r="N11" s="669">
        <v>0</v>
      </c>
      <c r="O11" s="669">
        <v>0</v>
      </c>
      <c r="P11" s="669">
        <v>0</v>
      </c>
      <c r="Q11" s="669">
        <v>0</v>
      </c>
      <c r="R11" s="669">
        <v>0</v>
      </c>
      <c r="S11" s="669">
        <v>0</v>
      </c>
      <c r="T11" s="669">
        <v>0</v>
      </c>
      <c r="U11" s="669">
        <v>0</v>
      </c>
      <c r="V11" s="669">
        <v>0</v>
      </c>
      <c r="W11" s="669">
        <v>0</v>
      </c>
      <c r="X11" s="669">
        <v>0</v>
      </c>
      <c r="Y11" s="669">
        <v>0</v>
      </c>
      <c r="Z11" s="669">
        <v>0</v>
      </c>
      <c r="AA11" s="669">
        <v>0</v>
      </c>
      <c r="AB11" s="669">
        <v>0</v>
      </c>
      <c r="AC11" s="669">
        <v>0</v>
      </c>
      <c r="AD11" s="669">
        <v>0</v>
      </c>
      <c r="AE11" s="669">
        <v>0</v>
      </c>
      <c r="AF11" s="669">
        <v>0</v>
      </c>
      <c r="AG11" s="669">
        <v>0</v>
      </c>
      <c r="AH11" s="669">
        <v>0</v>
      </c>
      <c r="AI11" s="669">
        <v>0</v>
      </c>
      <c r="AJ11" s="670">
        <v>0</v>
      </c>
    </row>
    <row r="12" spans="1:36" ht="25.15" customHeight="1" thickBot="1">
      <c r="A12" s="154"/>
      <c r="B12" s="487"/>
      <c r="C12" s="671" t="s">
        <v>234</v>
      </c>
      <c r="D12" s="672" t="s">
        <v>235</v>
      </c>
      <c r="E12" s="673"/>
      <c r="F12" s="674" t="s">
        <v>93</v>
      </c>
      <c r="G12" s="674">
        <v>1</v>
      </c>
      <c r="H12" s="668">
        <f>(H11/100)*SUM(H7:H10)</f>
        <v>0</v>
      </c>
      <c r="I12" s="423">
        <f>(I11/100)*SUM(I7:I10)</f>
        <v>0</v>
      </c>
      <c r="J12" s="423">
        <f>(J11/100)*SUM(J7:J10)</f>
        <v>0</v>
      </c>
      <c r="K12" s="423">
        <f>(K11/100)*SUM(K7:K10)</f>
        <v>0</v>
      </c>
      <c r="L12" s="675">
        <f t="shared" ref="L12:AJ12" si="1">(L11/100)*SUM(L7:L10)</f>
        <v>0</v>
      </c>
      <c r="M12" s="675">
        <f t="shared" si="1"/>
        <v>0</v>
      </c>
      <c r="N12" s="675">
        <f t="shared" si="1"/>
        <v>0</v>
      </c>
      <c r="O12" s="675">
        <f t="shared" si="1"/>
        <v>0</v>
      </c>
      <c r="P12" s="675">
        <f t="shared" si="1"/>
        <v>0</v>
      </c>
      <c r="Q12" s="675">
        <f t="shared" si="1"/>
        <v>0</v>
      </c>
      <c r="R12" s="675">
        <f t="shared" si="1"/>
        <v>0</v>
      </c>
      <c r="S12" s="675">
        <f t="shared" si="1"/>
        <v>0</v>
      </c>
      <c r="T12" s="675">
        <f t="shared" si="1"/>
        <v>0</v>
      </c>
      <c r="U12" s="675">
        <f t="shared" si="1"/>
        <v>0</v>
      </c>
      <c r="V12" s="675">
        <f t="shared" si="1"/>
        <v>0</v>
      </c>
      <c r="W12" s="675">
        <f t="shared" si="1"/>
        <v>0</v>
      </c>
      <c r="X12" s="675">
        <f t="shared" si="1"/>
        <v>0</v>
      </c>
      <c r="Y12" s="675">
        <f t="shared" si="1"/>
        <v>0</v>
      </c>
      <c r="Z12" s="675">
        <f t="shared" si="1"/>
        <v>0</v>
      </c>
      <c r="AA12" s="675">
        <f t="shared" si="1"/>
        <v>0</v>
      </c>
      <c r="AB12" s="675">
        <f t="shared" si="1"/>
        <v>0</v>
      </c>
      <c r="AC12" s="675">
        <f t="shared" si="1"/>
        <v>0</v>
      </c>
      <c r="AD12" s="675">
        <f t="shared" si="1"/>
        <v>0</v>
      </c>
      <c r="AE12" s="675">
        <f t="shared" si="1"/>
        <v>0</v>
      </c>
      <c r="AF12" s="675">
        <f t="shared" si="1"/>
        <v>0</v>
      </c>
      <c r="AG12" s="675">
        <f t="shared" si="1"/>
        <v>0</v>
      </c>
      <c r="AH12" s="675">
        <f t="shared" si="1"/>
        <v>0</v>
      </c>
      <c r="AI12" s="675">
        <f t="shared" si="1"/>
        <v>0</v>
      </c>
      <c r="AJ12" s="676">
        <f t="shared" si="1"/>
        <v>0</v>
      </c>
    </row>
    <row r="13" spans="1:36" ht="25.15" customHeight="1">
      <c r="A13" s="154"/>
      <c r="B13" s="486" t="s">
        <v>236</v>
      </c>
      <c r="C13" s="617" t="s">
        <v>237</v>
      </c>
      <c r="D13" s="664" t="s">
        <v>238</v>
      </c>
      <c r="E13" s="665" t="s">
        <v>239</v>
      </c>
      <c r="F13" s="677" t="s">
        <v>240</v>
      </c>
      <c r="G13" s="677">
        <v>1</v>
      </c>
      <c r="H13" s="668">
        <f>ROUND((H9*1000000)/(H54*1000),1)</f>
        <v>129.30000000000001</v>
      </c>
      <c r="I13" s="678">
        <f>ROUND((I9*1000000)/(I54*1000),1)</f>
        <v>129.30000000000001</v>
      </c>
      <c r="J13" s="678">
        <f>ROUND((J9*1000000)/(J54*1000),1)</f>
        <v>90.5</v>
      </c>
      <c r="K13" s="678">
        <f>ROUND((K9*1000000)/(K54*1000),1)</f>
        <v>90.5</v>
      </c>
      <c r="L13" s="679">
        <f>ROUND((L9*1000000)/(L54*1000),1)</f>
        <v>90.5</v>
      </c>
      <c r="M13" s="679">
        <f t="shared" ref="M13:AJ13" si="2">ROUND((M9*1000000)/(M54*1000),1)</f>
        <v>90.5</v>
      </c>
      <c r="N13" s="679">
        <f t="shared" si="2"/>
        <v>90.5</v>
      </c>
      <c r="O13" s="679">
        <f t="shared" si="2"/>
        <v>90.5</v>
      </c>
      <c r="P13" s="679">
        <f t="shared" si="2"/>
        <v>90.5</v>
      </c>
      <c r="Q13" s="679">
        <f t="shared" si="2"/>
        <v>90.5</v>
      </c>
      <c r="R13" s="679">
        <f t="shared" si="2"/>
        <v>90.5</v>
      </c>
      <c r="S13" s="679">
        <f t="shared" si="2"/>
        <v>90.5</v>
      </c>
      <c r="T13" s="679">
        <f t="shared" si="2"/>
        <v>90.5</v>
      </c>
      <c r="U13" s="679">
        <f t="shared" si="2"/>
        <v>90.5</v>
      </c>
      <c r="V13" s="679">
        <f t="shared" si="2"/>
        <v>90.5</v>
      </c>
      <c r="W13" s="679">
        <f t="shared" si="2"/>
        <v>90.5</v>
      </c>
      <c r="X13" s="679">
        <f t="shared" si="2"/>
        <v>90.5</v>
      </c>
      <c r="Y13" s="679">
        <f t="shared" si="2"/>
        <v>90.5</v>
      </c>
      <c r="Z13" s="679">
        <f t="shared" si="2"/>
        <v>90.5</v>
      </c>
      <c r="AA13" s="679">
        <f t="shared" si="2"/>
        <v>90.5</v>
      </c>
      <c r="AB13" s="679">
        <f t="shared" si="2"/>
        <v>90.5</v>
      </c>
      <c r="AC13" s="679">
        <f t="shared" si="2"/>
        <v>90.5</v>
      </c>
      <c r="AD13" s="679">
        <f t="shared" si="2"/>
        <v>90.5</v>
      </c>
      <c r="AE13" s="679">
        <f t="shared" si="2"/>
        <v>90.5</v>
      </c>
      <c r="AF13" s="679">
        <f t="shared" si="2"/>
        <v>90.5</v>
      </c>
      <c r="AG13" s="679">
        <f t="shared" si="2"/>
        <v>90.5</v>
      </c>
      <c r="AH13" s="679">
        <f t="shared" si="2"/>
        <v>90.5</v>
      </c>
      <c r="AI13" s="679">
        <f t="shared" si="2"/>
        <v>90.5</v>
      </c>
      <c r="AJ13" s="679">
        <f t="shared" si="2"/>
        <v>90.5</v>
      </c>
    </row>
    <row r="14" spans="1:36" ht="25.15" customHeight="1">
      <c r="A14" s="192"/>
      <c r="B14" s="487"/>
      <c r="C14" s="612" t="s">
        <v>241</v>
      </c>
      <c r="D14" s="659"/>
      <c r="E14" s="561" t="s">
        <v>142</v>
      </c>
      <c r="F14" s="667" t="s">
        <v>240</v>
      </c>
      <c r="G14" s="667">
        <v>1</v>
      </c>
      <c r="H14" s="668"/>
      <c r="I14" s="424"/>
      <c r="J14" s="424"/>
      <c r="K14" s="424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680"/>
      <c r="AI14" s="680"/>
      <c r="AJ14" s="681"/>
    </row>
    <row r="15" spans="1:36" ht="25.15" customHeight="1">
      <c r="A15" s="192"/>
      <c r="B15" s="487"/>
      <c r="C15" s="612" t="s">
        <v>242</v>
      </c>
      <c r="D15" s="659"/>
      <c r="E15" s="561" t="s">
        <v>142</v>
      </c>
      <c r="F15" s="667" t="s">
        <v>240</v>
      </c>
      <c r="G15" s="667">
        <v>1</v>
      </c>
      <c r="H15" s="668"/>
      <c r="I15" s="424"/>
      <c r="J15" s="424"/>
      <c r="K15" s="424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0"/>
      <c r="AJ15" s="681"/>
    </row>
    <row r="16" spans="1:36" ht="25.15" customHeight="1">
      <c r="A16" s="192"/>
      <c r="B16" s="487"/>
      <c r="C16" s="612" t="s">
        <v>243</v>
      </c>
      <c r="D16" s="659"/>
      <c r="E16" s="561" t="s">
        <v>142</v>
      </c>
      <c r="F16" s="667" t="s">
        <v>240</v>
      </c>
      <c r="G16" s="667">
        <v>1</v>
      </c>
      <c r="H16" s="668"/>
      <c r="I16" s="424"/>
      <c r="J16" s="424"/>
      <c r="K16" s="424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  <c r="Z16" s="680"/>
      <c r="AA16" s="680"/>
      <c r="AB16" s="680"/>
      <c r="AC16" s="680"/>
      <c r="AD16" s="680"/>
      <c r="AE16" s="680"/>
      <c r="AF16" s="680"/>
      <c r="AG16" s="680"/>
      <c r="AH16" s="680"/>
      <c r="AI16" s="680"/>
      <c r="AJ16" s="681"/>
    </row>
    <row r="17" spans="1:36" ht="25.15" customHeight="1">
      <c r="A17" s="192"/>
      <c r="B17" s="487"/>
      <c r="C17" s="612" t="s">
        <v>244</v>
      </c>
      <c r="D17" s="659"/>
      <c r="E17" s="561" t="s">
        <v>142</v>
      </c>
      <c r="F17" s="667" t="s">
        <v>240</v>
      </c>
      <c r="G17" s="667">
        <v>1</v>
      </c>
      <c r="H17" s="668"/>
      <c r="I17" s="424"/>
      <c r="J17" s="424"/>
      <c r="K17" s="424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680"/>
      <c r="Z17" s="680"/>
      <c r="AA17" s="680"/>
      <c r="AB17" s="680"/>
      <c r="AC17" s="680"/>
      <c r="AD17" s="680"/>
      <c r="AE17" s="680"/>
      <c r="AF17" s="680"/>
      <c r="AG17" s="680"/>
      <c r="AH17" s="680"/>
      <c r="AI17" s="680"/>
      <c r="AJ17" s="681"/>
    </row>
    <row r="18" spans="1:36" ht="25.15" customHeight="1">
      <c r="A18" s="192"/>
      <c r="B18" s="487"/>
      <c r="C18" s="612" t="s">
        <v>245</v>
      </c>
      <c r="D18" s="659"/>
      <c r="E18" s="561" t="s">
        <v>142</v>
      </c>
      <c r="F18" s="667" t="s">
        <v>240</v>
      </c>
      <c r="G18" s="667">
        <v>1</v>
      </c>
      <c r="H18" s="668"/>
      <c r="I18" s="424"/>
      <c r="J18" s="424"/>
      <c r="K18" s="424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  <c r="Z18" s="680"/>
      <c r="AA18" s="680"/>
      <c r="AB18" s="680"/>
      <c r="AC18" s="680"/>
      <c r="AD18" s="680"/>
      <c r="AE18" s="680"/>
      <c r="AF18" s="680"/>
      <c r="AG18" s="680"/>
      <c r="AH18" s="680"/>
      <c r="AI18" s="680"/>
      <c r="AJ18" s="681"/>
    </row>
    <row r="19" spans="1:36" ht="25.15" customHeight="1">
      <c r="A19" s="192"/>
      <c r="B19" s="487"/>
      <c r="C19" s="612" t="s">
        <v>246</v>
      </c>
      <c r="D19" s="659" t="s">
        <v>247</v>
      </c>
      <c r="E19" s="561" t="s">
        <v>142</v>
      </c>
      <c r="F19" s="667" t="s">
        <v>240</v>
      </c>
      <c r="G19" s="667">
        <v>1</v>
      </c>
      <c r="H19" s="668">
        <f>+I19</f>
        <v>129.25</v>
      </c>
      <c r="I19" s="424">
        <v>129.25</v>
      </c>
      <c r="J19" s="424">
        <v>90.474999999999994</v>
      </c>
      <c r="K19" s="424">
        <v>90.474999999999994</v>
      </c>
      <c r="L19" s="680">
        <v>90.474999999999994</v>
      </c>
      <c r="M19" s="680">
        <v>90.474999999999994</v>
      </c>
      <c r="N19" s="680">
        <v>90.474999999999994</v>
      </c>
      <c r="O19" s="680">
        <v>90.474999999999994</v>
      </c>
      <c r="P19" s="680">
        <v>90.474999999999994</v>
      </c>
      <c r="Q19" s="680">
        <v>90.474999999999994</v>
      </c>
      <c r="R19" s="680">
        <v>90.474999999999994</v>
      </c>
      <c r="S19" s="680">
        <v>90.474999999999994</v>
      </c>
      <c r="T19" s="680">
        <v>90.474999999999994</v>
      </c>
      <c r="U19" s="680">
        <v>90.474999999999994</v>
      </c>
      <c r="V19" s="680">
        <v>90.474999999999994</v>
      </c>
      <c r="W19" s="680">
        <v>90.474999999999994</v>
      </c>
      <c r="X19" s="680">
        <v>90.474999999999994</v>
      </c>
      <c r="Y19" s="680">
        <v>90.474999999999994</v>
      </c>
      <c r="Z19" s="680">
        <v>90.474999999999994</v>
      </c>
      <c r="AA19" s="680">
        <v>90.474999999999994</v>
      </c>
      <c r="AB19" s="680">
        <v>90.474999999999994</v>
      </c>
      <c r="AC19" s="680">
        <v>90.474999999999994</v>
      </c>
      <c r="AD19" s="680">
        <v>90.474999999999994</v>
      </c>
      <c r="AE19" s="680">
        <v>90.474999999999994</v>
      </c>
      <c r="AF19" s="680">
        <v>90.474999999999994</v>
      </c>
      <c r="AG19" s="680">
        <v>90.474999999999994</v>
      </c>
      <c r="AH19" s="680">
        <v>90.474999999999994</v>
      </c>
      <c r="AI19" s="680">
        <v>90.474999999999994</v>
      </c>
      <c r="AJ19" s="681">
        <v>90.474999999999994</v>
      </c>
    </row>
    <row r="20" spans="1:36" ht="25.15" customHeight="1">
      <c r="A20" s="191"/>
      <c r="B20" s="487"/>
      <c r="C20" s="617" t="s">
        <v>248</v>
      </c>
      <c r="D20" s="664" t="s">
        <v>249</v>
      </c>
      <c r="E20" s="665" t="s">
        <v>250</v>
      </c>
      <c r="F20" s="677" t="s">
        <v>240</v>
      </c>
      <c r="G20" s="677">
        <v>1</v>
      </c>
      <c r="H20" s="668" t="e">
        <f t="shared" ref="H20:AJ20" si="3">ROUND((H10*1000000)/(H55*1000),1)</f>
        <v>#DIV/0!</v>
      </c>
      <c r="I20" s="678" t="e">
        <f t="shared" si="3"/>
        <v>#DIV/0!</v>
      </c>
      <c r="J20" s="678" t="e">
        <f t="shared" si="3"/>
        <v>#DIV/0!</v>
      </c>
      <c r="K20" s="678" t="e">
        <f t="shared" si="3"/>
        <v>#DIV/0!</v>
      </c>
      <c r="L20" s="679" t="e">
        <f t="shared" si="3"/>
        <v>#DIV/0!</v>
      </c>
      <c r="M20" s="679" t="e">
        <f>ROUND((M10*1000000)/(M55*1000),1)</f>
        <v>#DIV/0!</v>
      </c>
      <c r="N20" s="679" t="e">
        <f t="shared" si="3"/>
        <v>#DIV/0!</v>
      </c>
      <c r="O20" s="679" t="e">
        <f t="shared" si="3"/>
        <v>#DIV/0!</v>
      </c>
      <c r="P20" s="679" t="e">
        <f t="shared" si="3"/>
        <v>#DIV/0!</v>
      </c>
      <c r="Q20" s="679" t="e">
        <f t="shared" si="3"/>
        <v>#DIV/0!</v>
      </c>
      <c r="R20" s="679" t="e">
        <f t="shared" si="3"/>
        <v>#DIV/0!</v>
      </c>
      <c r="S20" s="679" t="e">
        <f t="shared" si="3"/>
        <v>#DIV/0!</v>
      </c>
      <c r="T20" s="679" t="e">
        <f t="shared" si="3"/>
        <v>#DIV/0!</v>
      </c>
      <c r="U20" s="679" t="e">
        <f t="shared" si="3"/>
        <v>#DIV/0!</v>
      </c>
      <c r="V20" s="679" t="e">
        <f t="shared" si="3"/>
        <v>#DIV/0!</v>
      </c>
      <c r="W20" s="679" t="e">
        <f t="shared" si="3"/>
        <v>#DIV/0!</v>
      </c>
      <c r="X20" s="679" t="e">
        <f t="shared" si="3"/>
        <v>#DIV/0!</v>
      </c>
      <c r="Y20" s="679" t="e">
        <f t="shared" si="3"/>
        <v>#DIV/0!</v>
      </c>
      <c r="Z20" s="679" t="e">
        <f t="shared" si="3"/>
        <v>#DIV/0!</v>
      </c>
      <c r="AA20" s="679" t="e">
        <f t="shared" si="3"/>
        <v>#DIV/0!</v>
      </c>
      <c r="AB20" s="679" t="e">
        <f t="shared" si="3"/>
        <v>#DIV/0!</v>
      </c>
      <c r="AC20" s="679" t="e">
        <f t="shared" si="3"/>
        <v>#DIV/0!</v>
      </c>
      <c r="AD20" s="679" t="e">
        <f t="shared" si="3"/>
        <v>#DIV/0!</v>
      </c>
      <c r="AE20" s="679" t="e">
        <f t="shared" si="3"/>
        <v>#DIV/0!</v>
      </c>
      <c r="AF20" s="679" t="e">
        <f t="shared" si="3"/>
        <v>#DIV/0!</v>
      </c>
      <c r="AG20" s="679" t="e">
        <f t="shared" si="3"/>
        <v>#DIV/0!</v>
      </c>
      <c r="AH20" s="679" t="e">
        <f t="shared" si="3"/>
        <v>#DIV/0!</v>
      </c>
      <c r="AI20" s="679" t="e">
        <f t="shared" si="3"/>
        <v>#DIV/0!</v>
      </c>
      <c r="AJ20" s="679" t="e">
        <f t="shared" si="3"/>
        <v>#DIV/0!</v>
      </c>
    </row>
    <row r="21" spans="1:36" ht="25.15" customHeight="1">
      <c r="A21" s="192"/>
      <c r="B21" s="487"/>
      <c r="C21" s="612" t="s">
        <v>251</v>
      </c>
      <c r="D21" s="682" t="s">
        <v>252</v>
      </c>
      <c r="E21" s="561" t="s">
        <v>142</v>
      </c>
      <c r="F21" s="667" t="s">
        <v>240</v>
      </c>
      <c r="G21" s="667">
        <v>1</v>
      </c>
      <c r="H21" s="668"/>
      <c r="I21" s="424"/>
      <c r="J21" s="424"/>
      <c r="K21" s="424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4"/>
    </row>
    <row r="22" spans="1:36" ht="25.15" customHeight="1">
      <c r="A22" s="192"/>
      <c r="B22" s="487"/>
      <c r="C22" s="612" t="s">
        <v>253</v>
      </c>
      <c r="D22" s="682" t="s">
        <v>254</v>
      </c>
      <c r="E22" s="561" t="s">
        <v>142</v>
      </c>
      <c r="F22" s="667" t="s">
        <v>240</v>
      </c>
      <c r="G22" s="667">
        <v>1</v>
      </c>
      <c r="H22" s="668"/>
      <c r="I22" s="424"/>
      <c r="J22" s="424"/>
      <c r="K22" s="424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683"/>
      <c r="AJ22" s="684"/>
    </row>
    <row r="23" spans="1:36" ht="25.15" customHeight="1">
      <c r="A23" s="192"/>
      <c r="B23" s="487"/>
      <c r="C23" s="612" t="s">
        <v>255</v>
      </c>
      <c r="D23" s="682" t="s">
        <v>256</v>
      </c>
      <c r="E23" s="561" t="s">
        <v>142</v>
      </c>
      <c r="F23" s="667" t="s">
        <v>240</v>
      </c>
      <c r="G23" s="667">
        <v>1</v>
      </c>
      <c r="H23" s="668"/>
      <c r="I23" s="424"/>
      <c r="J23" s="424"/>
      <c r="K23" s="424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4"/>
    </row>
    <row r="24" spans="1:36" ht="25.15" customHeight="1">
      <c r="A24" s="192"/>
      <c r="B24" s="487"/>
      <c r="C24" s="612" t="s">
        <v>257</v>
      </c>
      <c r="D24" s="682" t="s">
        <v>258</v>
      </c>
      <c r="E24" s="561" t="s">
        <v>142</v>
      </c>
      <c r="F24" s="667" t="s">
        <v>240</v>
      </c>
      <c r="G24" s="667">
        <v>1</v>
      </c>
      <c r="H24" s="668"/>
      <c r="I24" s="424"/>
      <c r="J24" s="424"/>
      <c r="K24" s="424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4"/>
    </row>
    <row r="25" spans="1:36" ht="25.15" customHeight="1">
      <c r="A25" s="192"/>
      <c r="B25" s="487"/>
      <c r="C25" s="612" t="s">
        <v>259</v>
      </c>
      <c r="D25" s="682" t="s">
        <v>260</v>
      </c>
      <c r="E25" s="561" t="s">
        <v>142</v>
      </c>
      <c r="F25" s="667" t="s">
        <v>240</v>
      </c>
      <c r="G25" s="667">
        <v>1</v>
      </c>
      <c r="H25" s="668"/>
      <c r="I25" s="424"/>
      <c r="J25" s="424"/>
      <c r="K25" s="424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4"/>
    </row>
    <row r="26" spans="1:36" ht="25.15" customHeight="1">
      <c r="A26" s="192"/>
      <c r="B26" s="487"/>
      <c r="C26" s="612" t="s">
        <v>261</v>
      </c>
      <c r="D26" s="682" t="s">
        <v>262</v>
      </c>
      <c r="E26" s="561" t="s">
        <v>142</v>
      </c>
      <c r="F26" s="667" t="s">
        <v>240</v>
      </c>
      <c r="G26" s="667">
        <v>1</v>
      </c>
      <c r="H26" s="668"/>
      <c r="I26" s="424"/>
      <c r="J26" s="424"/>
      <c r="K26" s="424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4"/>
    </row>
    <row r="27" spans="1:36" ht="25.15" customHeight="1">
      <c r="A27" s="195"/>
      <c r="B27" s="487"/>
      <c r="C27" s="617" t="s">
        <v>263</v>
      </c>
      <c r="D27" s="664" t="s">
        <v>264</v>
      </c>
      <c r="E27" s="665" t="s">
        <v>265</v>
      </c>
      <c r="F27" s="677" t="s">
        <v>240</v>
      </c>
      <c r="G27" s="677">
        <v>1</v>
      </c>
      <c r="H27" s="668">
        <f>+I27</f>
        <v>129.25</v>
      </c>
      <c r="I27" s="424">
        <f t="shared" ref="I27:AJ27" si="4">((I9+I10)*1000000)/((I54+I55)*1000)</f>
        <v>129.25</v>
      </c>
      <c r="J27" s="424">
        <f t="shared" si="4"/>
        <v>90.474999999999994</v>
      </c>
      <c r="K27" s="424">
        <f t="shared" si="4"/>
        <v>90.474999999999994</v>
      </c>
      <c r="L27" s="679">
        <f t="shared" si="4"/>
        <v>90.475000000000009</v>
      </c>
      <c r="M27" s="679">
        <f t="shared" si="4"/>
        <v>90.474999999999994</v>
      </c>
      <c r="N27" s="679">
        <f t="shared" si="4"/>
        <v>90.474999999999994</v>
      </c>
      <c r="O27" s="679">
        <f t="shared" si="4"/>
        <v>90.474999999999994</v>
      </c>
      <c r="P27" s="679">
        <f t="shared" si="4"/>
        <v>90.474999999999994</v>
      </c>
      <c r="Q27" s="679">
        <f t="shared" si="4"/>
        <v>90.474999999999994</v>
      </c>
      <c r="R27" s="679">
        <f t="shared" si="4"/>
        <v>90.474999999999994</v>
      </c>
      <c r="S27" s="679">
        <f t="shared" si="4"/>
        <v>90.474999999999994</v>
      </c>
      <c r="T27" s="679">
        <f t="shared" si="4"/>
        <v>90.474999999999994</v>
      </c>
      <c r="U27" s="679">
        <f t="shared" si="4"/>
        <v>90.474999999999994</v>
      </c>
      <c r="V27" s="679">
        <f t="shared" si="4"/>
        <v>90.474999999999994</v>
      </c>
      <c r="W27" s="679">
        <f t="shared" si="4"/>
        <v>90.474999999999994</v>
      </c>
      <c r="X27" s="679">
        <f t="shared" si="4"/>
        <v>90.474999999999994</v>
      </c>
      <c r="Y27" s="679">
        <f t="shared" si="4"/>
        <v>90.474999999999994</v>
      </c>
      <c r="Z27" s="679">
        <f t="shared" si="4"/>
        <v>90.474999999999994</v>
      </c>
      <c r="AA27" s="679">
        <f t="shared" si="4"/>
        <v>90.474999999999994</v>
      </c>
      <c r="AB27" s="679">
        <f t="shared" si="4"/>
        <v>90.474999999999994</v>
      </c>
      <c r="AC27" s="679">
        <f t="shared" si="4"/>
        <v>90.474999999999994</v>
      </c>
      <c r="AD27" s="679">
        <f t="shared" si="4"/>
        <v>90.474999999999994</v>
      </c>
      <c r="AE27" s="679">
        <f t="shared" si="4"/>
        <v>90.474999999999994</v>
      </c>
      <c r="AF27" s="679">
        <f t="shared" si="4"/>
        <v>90.474999999999994</v>
      </c>
      <c r="AG27" s="679">
        <f t="shared" si="4"/>
        <v>90.474999999999994</v>
      </c>
      <c r="AH27" s="679">
        <f t="shared" si="4"/>
        <v>90.474999999999994</v>
      </c>
      <c r="AI27" s="679">
        <f t="shared" si="4"/>
        <v>90.474999999999994</v>
      </c>
      <c r="AJ27" s="679">
        <f t="shared" si="4"/>
        <v>90.474999999999994</v>
      </c>
    </row>
    <row r="28" spans="1:36" ht="25.15" customHeight="1">
      <c r="A28" s="195"/>
      <c r="B28" s="487"/>
      <c r="C28" s="612" t="s">
        <v>266</v>
      </c>
      <c r="D28" s="659" t="s">
        <v>267</v>
      </c>
      <c r="E28" s="561" t="s">
        <v>142</v>
      </c>
      <c r="F28" s="589" t="s">
        <v>93</v>
      </c>
      <c r="G28" s="589">
        <v>2</v>
      </c>
      <c r="H28" s="606">
        <f>+I28</f>
        <v>0</v>
      </c>
      <c r="I28" s="369">
        <v>0</v>
      </c>
      <c r="J28" s="369">
        <v>0</v>
      </c>
      <c r="K28" s="369">
        <v>0</v>
      </c>
      <c r="L28" s="564">
        <v>0</v>
      </c>
      <c r="M28" s="564">
        <v>0</v>
      </c>
      <c r="N28" s="564">
        <v>0</v>
      </c>
      <c r="O28" s="564">
        <v>0</v>
      </c>
      <c r="P28" s="564">
        <v>0</v>
      </c>
      <c r="Q28" s="564">
        <v>0</v>
      </c>
      <c r="R28" s="564">
        <v>0</v>
      </c>
      <c r="S28" s="564">
        <v>0</v>
      </c>
      <c r="T28" s="564">
        <v>0</v>
      </c>
      <c r="U28" s="564">
        <v>0</v>
      </c>
      <c r="V28" s="564">
        <v>0</v>
      </c>
      <c r="W28" s="564">
        <v>0</v>
      </c>
      <c r="X28" s="564">
        <v>0</v>
      </c>
      <c r="Y28" s="564">
        <v>0</v>
      </c>
      <c r="Z28" s="564">
        <v>0</v>
      </c>
      <c r="AA28" s="564">
        <v>0</v>
      </c>
      <c r="AB28" s="564">
        <v>0</v>
      </c>
      <c r="AC28" s="564">
        <v>0</v>
      </c>
      <c r="AD28" s="564">
        <v>0</v>
      </c>
      <c r="AE28" s="564">
        <v>0</v>
      </c>
      <c r="AF28" s="564">
        <v>0</v>
      </c>
      <c r="AG28" s="564">
        <v>0</v>
      </c>
      <c r="AH28" s="564">
        <v>0</v>
      </c>
      <c r="AI28" s="564">
        <v>0</v>
      </c>
      <c r="AJ28" s="618">
        <v>0</v>
      </c>
    </row>
    <row r="29" spans="1:36" ht="25.15" customHeight="1" thickBot="1">
      <c r="A29" s="195"/>
      <c r="B29" s="488"/>
      <c r="C29" s="685" t="s">
        <v>268</v>
      </c>
      <c r="D29" s="686" t="s">
        <v>269</v>
      </c>
      <c r="E29" s="687" t="s">
        <v>142</v>
      </c>
      <c r="F29" s="688" t="s">
        <v>93</v>
      </c>
      <c r="G29" s="688">
        <v>2</v>
      </c>
      <c r="H29" s="689">
        <f t="shared" ref="H29:H35" si="5">+I29</f>
        <v>0</v>
      </c>
      <c r="I29" s="332">
        <v>0</v>
      </c>
      <c r="J29" s="332">
        <v>0</v>
      </c>
      <c r="K29" s="332">
        <v>0</v>
      </c>
      <c r="L29" s="690">
        <v>0</v>
      </c>
      <c r="M29" s="690">
        <v>0</v>
      </c>
      <c r="N29" s="690">
        <v>0</v>
      </c>
      <c r="O29" s="690">
        <v>0</v>
      </c>
      <c r="P29" s="690">
        <v>0</v>
      </c>
      <c r="Q29" s="690">
        <v>0</v>
      </c>
      <c r="R29" s="690">
        <v>0</v>
      </c>
      <c r="S29" s="690">
        <v>0</v>
      </c>
      <c r="T29" s="690">
        <v>0</v>
      </c>
      <c r="U29" s="690">
        <v>0</v>
      </c>
      <c r="V29" s="690">
        <v>0</v>
      </c>
      <c r="W29" s="690">
        <v>0</v>
      </c>
      <c r="X29" s="690">
        <v>0</v>
      </c>
      <c r="Y29" s="690">
        <v>0</v>
      </c>
      <c r="Z29" s="690">
        <v>0</v>
      </c>
      <c r="AA29" s="690">
        <v>0</v>
      </c>
      <c r="AB29" s="690">
        <v>0</v>
      </c>
      <c r="AC29" s="690">
        <v>0</v>
      </c>
      <c r="AD29" s="690">
        <v>0</v>
      </c>
      <c r="AE29" s="690">
        <v>0</v>
      </c>
      <c r="AF29" s="690">
        <v>0</v>
      </c>
      <c r="AG29" s="690">
        <v>0</v>
      </c>
      <c r="AH29" s="690">
        <v>0</v>
      </c>
      <c r="AI29" s="690">
        <v>0</v>
      </c>
      <c r="AJ29" s="691">
        <v>0</v>
      </c>
    </row>
    <row r="30" spans="1:36" ht="25.15" customHeight="1">
      <c r="A30" s="195"/>
      <c r="B30" s="489" t="s">
        <v>270</v>
      </c>
      <c r="C30" s="651" t="s">
        <v>271</v>
      </c>
      <c r="D30" s="692" t="s">
        <v>272</v>
      </c>
      <c r="E30" s="693" t="s">
        <v>142</v>
      </c>
      <c r="F30" s="590" t="s">
        <v>93</v>
      </c>
      <c r="G30" s="590">
        <v>2</v>
      </c>
      <c r="H30" s="597">
        <f t="shared" si="5"/>
        <v>0</v>
      </c>
      <c r="I30" s="421">
        <v>0</v>
      </c>
      <c r="J30" s="421">
        <v>0</v>
      </c>
      <c r="K30" s="421">
        <v>0</v>
      </c>
      <c r="L30" s="565">
        <v>0</v>
      </c>
      <c r="M30" s="565">
        <v>0</v>
      </c>
      <c r="N30" s="565">
        <v>0</v>
      </c>
      <c r="O30" s="565">
        <v>0</v>
      </c>
      <c r="P30" s="565">
        <v>0</v>
      </c>
      <c r="Q30" s="565">
        <v>0</v>
      </c>
      <c r="R30" s="565">
        <v>0</v>
      </c>
      <c r="S30" s="565">
        <v>0</v>
      </c>
      <c r="T30" s="565">
        <v>0</v>
      </c>
      <c r="U30" s="565">
        <v>0</v>
      </c>
      <c r="V30" s="565">
        <v>0</v>
      </c>
      <c r="W30" s="565">
        <v>0</v>
      </c>
      <c r="X30" s="565">
        <v>0</v>
      </c>
      <c r="Y30" s="565">
        <v>0</v>
      </c>
      <c r="Z30" s="565">
        <v>0</v>
      </c>
      <c r="AA30" s="565">
        <v>0</v>
      </c>
      <c r="AB30" s="565">
        <v>0</v>
      </c>
      <c r="AC30" s="565">
        <v>0</v>
      </c>
      <c r="AD30" s="565">
        <v>0</v>
      </c>
      <c r="AE30" s="565">
        <v>0</v>
      </c>
      <c r="AF30" s="565">
        <v>0</v>
      </c>
      <c r="AG30" s="565">
        <v>0</v>
      </c>
      <c r="AH30" s="565">
        <v>0</v>
      </c>
      <c r="AI30" s="565">
        <v>0</v>
      </c>
      <c r="AJ30" s="694">
        <v>0</v>
      </c>
    </row>
    <row r="31" spans="1:36" ht="25.15" customHeight="1">
      <c r="A31" s="195"/>
      <c r="B31" s="695"/>
      <c r="C31" s="612" t="s">
        <v>273</v>
      </c>
      <c r="D31" s="692" t="s">
        <v>274</v>
      </c>
      <c r="E31" s="561" t="s">
        <v>142</v>
      </c>
      <c r="F31" s="589" t="s">
        <v>93</v>
      </c>
      <c r="G31" s="589">
        <v>2</v>
      </c>
      <c r="H31" s="606">
        <f t="shared" si="5"/>
        <v>0</v>
      </c>
      <c r="I31" s="369">
        <v>0</v>
      </c>
      <c r="J31" s="369">
        <v>0</v>
      </c>
      <c r="K31" s="369">
        <v>0</v>
      </c>
      <c r="L31" s="564">
        <v>0</v>
      </c>
      <c r="M31" s="564">
        <v>0</v>
      </c>
      <c r="N31" s="564">
        <v>0</v>
      </c>
      <c r="O31" s="564">
        <v>0</v>
      </c>
      <c r="P31" s="564">
        <v>0</v>
      </c>
      <c r="Q31" s="564">
        <v>0</v>
      </c>
      <c r="R31" s="564">
        <v>0</v>
      </c>
      <c r="S31" s="564">
        <v>0</v>
      </c>
      <c r="T31" s="564">
        <v>0</v>
      </c>
      <c r="U31" s="564">
        <v>0</v>
      </c>
      <c r="V31" s="564">
        <v>0</v>
      </c>
      <c r="W31" s="564">
        <v>0</v>
      </c>
      <c r="X31" s="564">
        <v>0</v>
      </c>
      <c r="Y31" s="564">
        <v>0</v>
      </c>
      <c r="Z31" s="564">
        <v>0</v>
      </c>
      <c r="AA31" s="564">
        <v>0</v>
      </c>
      <c r="AB31" s="564">
        <v>0</v>
      </c>
      <c r="AC31" s="564">
        <v>0</v>
      </c>
      <c r="AD31" s="564">
        <v>0</v>
      </c>
      <c r="AE31" s="564">
        <v>0</v>
      </c>
      <c r="AF31" s="564">
        <v>0</v>
      </c>
      <c r="AG31" s="564">
        <v>0</v>
      </c>
      <c r="AH31" s="564">
        <v>0</v>
      </c>
      <c r="AI31" s="564">
        <v>0</v>
      </c>
      <c r="AJ31" s="618">
        <v>0</v>
      </c>
    </row>
    <row r="32" spans="1:36" ht="25.15" customHeight="1">
      <c r="A32" s="195"/>
      <c r="B32" s="695"/>
      <c r="C32" s="628" t="s">
        <v>275</v>
      </c>
      <c r="D32" s="692" t="s">
        <v>276</v>
      </c>
      <c r="E32" s="561" t="s">
        <v>142</v>
      </c>
      <c r="F32" s="589" t="s">
        <v>93</v>
      </c>
      <c r="G32" s="589">
        <v>2</v>
      </c>
      <c r="H32" s="606">
        <f t="shared" si="5"/>
        <v>0</v>
      </c>
      <c r="I32" s="369">
        <v>0</v>
      </c>
      <c r="J32" s="369">
        <v>0</v>
      </c>
      <c r="K32" s="369">
        <v>0</v>
      </c>
      <c r="L32" s="564">
        <v>0</v>
      </c>
      <c r="M32" s="564">
        <v>0</v>
      </c>
      <c r="N32" s="564">
        <v>0</v>
      </c>
      <c r="O32" s="564">
        <v>0</v>
      </c>
      <c r="P32" s="564">
        <v>0</v>
      </c>
      <c r="Q32" s="564">
        <v>0</v>
      </c>
      <c r="R32" s="564">
        <v>0</v>
      </c>
      <c r="S32" s="564">
        <v>0</v>
      </c>
      <c r="T32" s="564">
        <v>0</v>
      </c>
      <c r="U32" s="564">
        <v>0</v>
      </c>
      <c r="V32" s="564">
        <v>0</v>
      </c>
      <c r="W32" s="564">
        <v>0</v>
      </c>
      <c r="X32" s="564">
        <v>0</v>
      </c>
      <c r="Y32" s="564">
        <v>0</v>
      </c>
      <c r="Z32" s="564">
        <v>0</v>
      </c>
      <c r="AA32" s="564">
        <v>0</v>
      </c>
      <c r="AB32" s="564">
        <v>0</v>
      </c>
      <c r="AC32" s="564">
        <v>0</v>
      </c>
      <c r="AD32" s="564">
        <v>0</v>
      </c>
      <c r="AE32" s="564">
        <v>0</v>
      </c>
      <c r="AF32" s="564">
        <v>0</v>
      </c>
      <c r="AG32" s="564">
        <v>0</v>
      </c>
      <c r="AH32" s="564">
        <v>0</v>
      </c>
      <c r="AI32" s="564">
        <v>0</v>
      </c>
      <c r="AJ32" s="618">
        <v>0</v>
      </c>
    </row>
    <row r="33" spans="1:37" ht="25.15" customHeight="1">
      <c r="A33" s="195"/>
      <c r="B33" s="695"/>
      <c r="C33" s="612" t="s">
        <v>277</v>
      </c>
      <c r="D33" s="692" t="s">
        <v>278</v>
      </c>
      <c r="E33" s="561" t="s">
        <v>142</v>
      </c>
      <c r="F33" s="589" t="s">
        <v>93</v>
      </c>
      <c r="G33" s="589">
        <v>2</v>
      </c>
      <c r="H33" s="606">
        <f t="shared" si="5"/>
        <v>0</v>
      </c>
      <c r="I33" s="369">
        <v>0</v>
      </c>
      <c r="J33" s="369">
        <v>0</v>
      </c>
      <c r="K33" s="369">
        <v>0</v>
      </c>
      <c r="L33" s="564">
        <v>0</v>
      </c>
      <c r="M33" s="564">
        <v>0</v>
      </c>
      <c r="N33" s="564">
        <v>0</v>
      </c>
      <c r="O33" s="564">
        <v>0</v>
      </c>
      <c r="P33" s="564">
        <v>0</v>
      </c>
      <c r="Q33" s="564">
        <v>0</v>
      </c>
      <c r="R33" s="564">
        <v>0</v>
      </c>
      <c r="S33" s="564">
        <v>0</v>
      </c>
      <c r="T33" s="564">
        <v>0</v>
      </c>
      <c r="U33" s="564">
        <v>0</v>
      </c>
      <c r="V33" s="564">
        <v>0</v>
      </c>
      <c r="W33" s="564">
        <v>0</v>
      </c>
      <c r="X33" s="564">
        <v>0</v>
      </c>
      <c r="Y33" s="564">
        <v>0</v>
      </c>
      <c r="Z33" s="564">
        <v>0</v>
      </c>
      <c r="AA33" s="564">
        <v>0</v>
      </c>
      <c r="AB33" s="564">
        <v>0</v>
      </c>
      <c r="AC33" s="564">
        <v>0</v>
      </c>
      <c r="AD33" s="564">
        <v>0</v>
      </c>
      <c r="AE33" s="564">
        <v>0</v>
      </c>
      <c r="AF33" s="564">
        <v>0</v>
      </c>
      <c r="AG33" s="564">
        <v>0</v>
      </c>
      <c r="AH33" s="564">
        <v>0</v>
      </c>
      <c r="AI33" s="564">
        <v>0</v>
      </c>
      <c r="AJ33" s="618">
        <v>0</v>
      </c>
    </row>
    <row r="34" spans="1:37" ht="25.15" customHeight="1">
      <c r="A34" s="195"/>
      <c r="B34" s="695"/>
      <c r="C34" s="612" t="s">
        <v>279</v>
      </c>
      <c r="D34" s="692" t="s">
        <v>280</v>
      </c>
      <c r="E34" s="561" t="s">
        <v>142</v>
      </c>
      <c r="F34" s="589" t="s">
        <v>93</v>
      </c>
      <c r="G34" s="589">
        <v>2</v>
      </c>
      <c r="H34" s="606">
        <f t="shared" si="5"/>
        <v>0</v>
      </c>
      <c r="I34" s="369">
        <v>0</v>
      </c>
      <c r="J34" s="369">
        <v>0</v>
      </c>
      <c r="K34" s="369">
        <v>0</v>
      </c>
      <c r="L34" s="564">
        <v>0</v>
      </c>
      <c r="M34" s="564">
        <v>0</v>
      </c>
      <c r="N34" s="564">
        <v>0</v>
      </c>
      <c r="O34" s="564">
        <v>0</v>
      </c>
      <c r="P34" s="564">
        <v>0</v>
      </c>
      <c r="Q34" s="564">
        <v>0</v>
      </c>
      <c r="R34" s="564">
        <v>0</v>
      </c>
      <c r="S34" s="564">
        <v>0</v>
      </c>
      <c r="T34" s="564">
        <v>0</v>
      </c>
      <c r="U34" s="564">
        <v>0</v>
      </c>
      <c r="V34" s="564">
        <v>0</v>
      </c>
      <c r="W34" s="564">
        <v>0</v>
      </c>
      <c r="X34" s="564">
        <v>0</v>
      </c>
      <c r="Y34" s="564">
        <v>0</v>
      </c>
      <c r="Z34" s="564">
        <v>0</v>
      </c>
      <c r="AA34" s="564">
        <v>0</v>
      </c>
      <c r="AB34" s="564">
        <v>0</v>
      </c>
      <c r="AC34" s="564">
        <v>0</v>
      </c>
      <c r="AD34" s="564">
        <v>0</v>
      </c>
      <c r="AE34" s="564">
        <v>0</v>
      </c>
      <c r="AF34" s="564">
        <v>0</v>
      </c>
      <c r="AG34" s="564">
        <v>0</v>
      </c>
      <c r="AH34" s="564">
        <v>0</v>
      </c>
      <c r="AI34" s="564">
        <v>0</v>
      </c>
      <c r="AJ34" s="618">
        <v>0</v>
      </c>
    </row>
    <row r="35" spans="1:37" ht="25.15" customHeight="1">
      <c r="A35" s="195"/>
      <c r="B35" s="695"/>
      <c r="C35" s="612" t="s">
        <v>281</v>
      </c>
      <c r="D35" s="659" t="s">
        <v>282</v>
      </c>
      <c r="E35" s="561" t="s">
        <v>142</v>
      </c>
      <c r="F35" s="589" t="s">
        <v>93</v>
      </c>
      <c r="G35" s="589">
        <v>2</v>
      </c>
      <c r="H35" s="606">
        <f t="shared" si="5"/>
        <v>5.5200520833333328E-4</v>
      </c>
      <c r="I35" s="460">
        <v>5.5200520833333328E-4</v>
      </c>
      <c r="J35" s="460">
        <v>1.6560156249999999E-3</v>
      </c>
      <c r="K35" s="460">
        <v>2.7600260416666667E-3</v>
      </c>
      <c r="L35" s="610">
        <v>3.864036458333333E-3</v>
      </c>
      <c r="M35" s="610">
        <v>4.6920442708333326E-3</v>
      </c>
      <c r="N35" s="610">
        <v>4.6920442708333326E-3</v>
      </c>
      <c r="O35" s="610">
        <v>4.6920442708333326E-3</v>
      </c>
      <c r="P35" s="610">
        <v>4.6920442708333326E-3</v>
      </c>
      <c r="Q35" s="610">
        <v>4.6920442708333326E-3</v>
      </c>
      <c r="R35" s="610">
        <v>4.6920442708333326E-3</v>
      </c>
      <c r="S35" s="610">
        <v>4.6920442708333326E-3</v>
      </c>
      <c r="T35" s="610">
        <v>4.6920442708333326E-3</v>
      </c>
      <c r="U35" s="610">
        <v>4.6920442708333326E-3</v>
      </c>
      <c r="V35" s="610">
        <v>4.6920442708333326E-3</v>
      </c>
      <c r="W35" s="610">
        <v>4.6920442708333326E-3</v>
      </c>
      <c r="X35" s="610">
        <v>4.6920442708333326E-3</v>
      </c>
      <c r="Y35" s="610">
        <v>4.6920442708333326E-3</v>
      </c>
      <c r="Z35" s="610">
        <v>4.6920442708333326E-3</v>
      </c>
      <c r="AA35" s="610">
        <v>4.6920442708333326E-3</v>
      </c>
      <c r="AB35" s="610">
        <v>4.6920442708333326E-3</v>
      </c>
      <c r="AC35" s="610">
        <v>4.6920442708333326E-3</v>
      </c>
      <c r="AD35" s="610">
        <v>4.6920442708333326E-3</v>
      </c>
      <c r="AE35" s="610">
        <v>4.6920442708333326E-3</v>
      </c>
      <c r="AF35" s="610">
        <v>4.6920442708333326E-3</v>
      </c>
      <c r="AG35" s="610">
        <v>4.6920442708333326E-3</v>
      </c>
      <c r="AH35" s="610">
        <v>4.6920442708333326E-3</v>
      </c>
      <c r="AI35" s="610">
        <v>4.6920442708333326E-3</v>
      </c>
      <c r="AJ35" s="611">
        <v>4.6920442708333326E-3</v>
      </c>
      <c r="AK35" s="462">
        <v>4.6920442708333326E-3</v>
      </c>
    </row>
    <row r="36" spans="1:37" ht="25.15" customHeight="1" thickBot="1">
      <c r="A36" s="195"/>
      <c r="B36" s="695"/>
      <c r="C36" s="617" t="s">
        <v>105</v>
      </c>
      <c r="D36" s="664" t="s">
        <v>283</v>
      </c>
      <c r="E36" s="696" t="s">
        <v>284</v>
      </c>
      <c r="F36" s="605" t="s">
        <v>93</v>
      </c>
      <c r="G36" s="605">
        <v>2</v>
      </c>
      <c r="H36" s="606">
        <f t="shared" ref="H36:AJ36" si="6">H30+H31+H32+H33+H34+H35</f>
        <v>5.5200520833333328E-4</v>
      </c>
      <c r="I36" s="460">
        <f t="shared" si="6"/>
        <v>5.5200520833333328E-4</v>
      </c>
      <c r="J36" s="460">
        <f t="shared" si="6"/>
        <v>1.6560156249999999E-3</v>
      </c>
      <c r="K36" s="460">
        <f t="shared" si="6"/>
        <v>2.7600260416666667E-3</v>
      </c>
      <c r="L36" s="697">
        <f t="shared" si="6"/>
        <v>3.864036458333333E-3</v>
      </c>
      <c r="M36" s="697">
        <f t="shared" si="6"/>
        <v>4.6920442708333326E-3</v>
      </c>
      <c r="N36" s="697">
        <f t="shared" si="6"/>
        <v>4.6920442708333326E-3</v>
      </c>
      <c r="O36" s="697">
        <f t="shared" si="6"/>
        <v>4.6920442708333326E-3</v>
      </c>
      <c r="P36" s="697">
        <f t="shared" si="6"/>
        <v>4.6920442708333326E-3</v>
      </c>
      <c r="Q36" s="697">
        <f t="shared" si="6"/>
        <v>4.6920442708333326E-3</v>
      </c>
      <c r="R36" s="697">
        <f t="shared" si="6"/>
        <v>4.6920442708333326E-3</v>
      </c>
      <c r="S36" s="697">
        <f t="shared" si="6"/>
        <v>4.6920442708333326E-3</v>
      </c>
      <c r="T36" s="697">
        <f t="shared" si="6"/>
        <v>4.6920442708333326E-3</v>
      </c>
      <c r="U36" s="697">
        <f t="shared" si="6"/>
        <v>4.6920442708333326E-3</v>
      </c>
      <c r="V36" s="697">
        <f t="shared" si="6"/>
        <v>4.6920442708333326E-3</v>
      </c>
      <c r="W36" s="697">
        <f t="shared" si="6"/>
        <v>4.6920442708333326E-3</v>
      </c>
      <c r="X36" s="697">
        <f t="shared" si="6"/>
        <v>4.6920442708333326E-3</v>
      </c>
      <c r="Y36" s="697">
        <f t="shared" si="6"/>
        <v>4.6920442708333326E-3</v>
      </c>
      <c r="Z36" s="697">
        <f t="shared" si="6"/>
        <v>4.6920442708333326E-3</v>
      </c>
      <c r="AA36" s="697">
        <f t="shared" si="6"/>
        <v>4.6920442708333326E-3</v>
      </c>
      <c r="AB36" s="697">
        <f t="shared" si="6"/>
        <v>4.6920442708333326E-3</v>
      </c>
      <c r="AC36" s="697">
        <f t="shared" si="6"/>
        <v>4.6920442708333326E-3</v>
      </c>
      <c r="AD36" s="697">
        <f t="shared" si="6"/>
        <v>4.6920442708333326E-3</v>
      </c>
      <c r="AE36" s="697">
        <f t="shared" si="6"/>
        <v>4.6920442708333326E-3</v>
      </c>
      <c r="AF36" s="697">
        <f t="shared" si="6"/>
        <v>4.6920442708333326E-3</v>
      </c>
      <c r="AG36" s="697">
        <f t="shared" si="6"/>
        <v>4.6920442708333326E-3</v>
      </c>
      <c r="AH36" s="697">
        <f t="shared" si="6"/>
        <v>4.6920442708333326E-3</v>
      </c>
      <c r="AI36" s="697">
        <f t="shared" si="6"/>
        <v>4.6920442708333326E-3</v>
      </c>
      <c r="AJ36" s="697">
        <f t="shared" si="6"/>
        <v>4.6920442708333326E-3</v>
      </c>
    </row>
    <row r="37" spans="1:37" ht="25.15" customHeight="1" thickBot="1">
      <c r="A37" s="195"/>
      <c r="B37" s="698"/>
      <c r="C37" s="699" t="s">
        <v>285</v>
      </c>
      <c r="D37" s="700" t="s">
        <v>283</v>
      </c>
      <c r="E37" s="701" t="s">
        <v>286</v>
      </c>
      <c r="F37" s="702" t="s">
        <v>287</v>
      </c>
      <c r="G37" s="702">
        <v>2</v>
      </c>
      <c r="H37" s="703" t="e">
        <f>(H36*1000000)/(H51*1000)</f>
        <v>#DIV/0!</v>
      </c>
      <c r="I37" s="332">
        <f t="shared" ref="I37:AJ37" si="7">(I36*1000000)/(I51*1000)</f>
        <v>11.040104166666666</v>
      </c>
      <c r="J37" s="332">
        <f t="shared" si="7"/>
        <v>11.040104166666664</v>
      </c>
      <c r="K37" s="425">
        <f t="shared" si="7"/>
        <v>11.040104166666666</v>
      </c>
      <c r="L37" s="704">
        <f t="shared" si="7"/>
        <v>11.040104166666666</v>
      </c>
      <c r="M37" s="704">
        <f t="shared" si="7"/>
        <v>11.040104166666664</v>
      </c>
      <c r="N37" s="704">
        <f t="shared" si="7"/>
        <v>11.040104166666664</v>
      </c>
      <c r="O37" s="704">
        <f t="shared" si="7"/>
        <v>11.040104166666664</v>
      </c>
      <c r="P37" s="704">
        <f t="shared" si="7"/>
        <v>11.040104166666664</v>
      </c>
      <c r="Q37" s="704">
        <f t="shared" si="7"/>
        <v>11.040104166666664</v>
      </c>
      <c r="R37" s="704">
        <f t="shared" si="7"/>
        <v>11.040104166666664</v>
      </c>
      <c r="S37" s="704">
        <f t="shared" si="7"/>
        <v>11.040104166666664</v>
      </c>
      <c r="T37" s="704">
        <f t="shared" si="7"/>
        <v>11.040104166666664</v>
      </c>
      <c r="U37" s="704">
        <f t="shared" si="7"/>
        <v>11.040104166666664</v>
      </c>
      <c r="V37" s="704">
        <f t="shared" si="7"/>
        <v>11.040104166666664</v>
      </c>
      <c r="W37" s="705">
        <f t="shared" si="7"/>
        <v>11.040104166666664</v>
      </c>
      <c r="X37" s="705">
        <f t="shared" si="7"/>
        <v>11.040104166666664</v>
      </c>
      <c r="Y37" s="705">
        <f t="shared" si="7"/>
        <v>11.040104166666664</v>
      </c>
      <c r="Z37" s="705">
        <f t="shared" si="7"/>
        <v>11.040104166666664</v>
      </c>
      <c r="AA37" s="705">
        <f t="shared" si="7"/>
        <v>11.040104166666664</v>
      </c>
      <c r="AB37" s="705">
        <f t="shared" si="7"/>
        <v>11.040104166666664</v>
      </c>
      <c r="AC37" s="705">
        <f t="shared" si="7"/>
        <v>11.040104166666664</v>
      </c>
      <c r="AD37" s="705">
        <f t="shared" si="7"/>
        <v>11.040104166666664</v>
      </c>
      <c r="AE37" s="705">
        <f t="shared" si="7"/>
        <v>11.040104166666664</v>
      </c>
      <c r="AF37" s="705">
        <f t="shared" si="7"/>
        <v>11.040104166666664</v>
      </c>
      <c r="AG37" s="705">
        <f t="shared" si="7"/>
        <v>11.040104166666664</v>
      </c>
      <c r="AH37" s="705">
        <f t="shared" si="7"/>
        <v>11.040104166666664</v>
      </c>
      <c r="AI37" s="705">
        <f t="shared" si="7"/>
        <v>11.040104166666664</v>
      </c>
      <c r="AJ37" s="706">
        <f t="shared" si="7"/>
        <v>11.040104166666664</v>
      </c>
    </row>
    <row r="38" spans="1:37" ht="25.15" customHeight="1">
      <c r="A38" s="197"/>
      <c r="B38" s="486" t="s">
        <v>288</v>
      </c>
      <c r="C38" s="575" t="s">
        <v>289</v>
      </c>
      <c r="D38" s="707" t="s">
        <v>290</v>
      </c>
      <c r="E38" s="708" t="s">
        <v>291</v>
      </c>
      <c r="F38" s="709" t="s">
        <v>292</v>
      </c>
      <c r="G38" s="709">
        <v>2</v>
      </c>
      <c r="H38" s="710">
        <f>+I38</f>
        <v>0</v>
      </c>
      <c r="I38" s="370">
        <v>0</v>
      </c>
      <c r="J38" s="370">
        <v>0</v>
      </c>
      <c r="K38" s="370">
        <v>0</v>
      </c>
      <c r="L38" s="711">
        <v>0</v>
      </c>
      <c r="M38" s="711">
        <v>0</v>
      </c>
      <c r="N38" s="711">
        <v>0</v>
      </c>
      <c r="O38" s="711">
        <v>0</v>
      </c>
      <c r="P38" s="711">
        <v>0</v>
      </c>
      <c r="Q38" s="711">
        <v>0</v>
      </c>
      <c r="R38" s="711">
        <v>0</v>
      </c>
      <c r="S38" s="711">
        <v>0</v>
      </c>
      <c r="T38" s="711">
        <v>0</v>
      </c>
      <c r="U38" s="711">
        <v>0</v>
      </c>
      <c r="V38" s="711">
        <v>0</v>
      </c>
      <c r="W38" s="711">
        <v>0</v>
      </c>
      <c r="X38" s="711">
        <v>0</v>
      </c>
      <c r="Y38" s="711">
        <v>0</v>
      </c>
      <c r="Z38" s="711">
        <v>0</v>
      </c>
      <c r="AA38" s="711">
        <v>0</v>
      </c>
      <c r="AB38" s="711">
        <v>0</v>
      </c>
      <c r="AC38" s="711">
        <v>0</v>
      </c>
      <c r="AD38" s="711">
        <v>0</v>
      </c>
      <c r="AE38" s="711">
        <v>0</v>
      </c>
      <c r="AF38" s="711">
        <v>0</v>
      </c>
      <c r="AG38" s="711">
        <v>0</v>
      </c>
      <c r="AH38" s="711">
        <v>0</v>
      </c>
      <c r="AI38" s="711">
        <v>0</v>
      </c>
      <c r="AJ38" s="694">
        <v>0</v>
      </c>
    </row>
    <row r="39" spans="1:37" ht="25.15" customHeight="1">
      <c r="A39" s="197"/>
      <c r="B39" s="712"/>
      <c r="C39" s="607" t="s">
        <v>293</v>
      </c>
      <c r="D39" s="713" t="s">
        <v>294</v>
      </c>
      <c r="E39" s="708" t="s">
        <v>291</v>
      </c>
      <c r="F39" s="714" t="s">
        <v>292</v>
      </c>
      <c r="G39" s="714">
        <v>2</v>
      </c>
      <c r="H39" s="606">
        <f t="shared" ref="H39:H50" si="8">+I39</f>
        <v>0</v>
      </c>
      <c r="I39" s="369">
        <v>0</v>
      </c>
      <c r="J39" s="369">
        <v>0</v>
      </c>
      <c r="K39" s="369">
        <v>0</v>
      </c>
      <c r="L39" s="564">
        <v>0</v>
      </c>
      <c r="M39" s="564">
        <v>0</v>
      </c>
      <c r="N39" s="564">
        <v>0</v>
      </c>
      <c r="O39" s="564">
        <v>0</v>
      </c>
      <c r="P39" s="564">
        <v>0</v>
      </c>
      <c r="Q39" s="564">
        <v>0</v>
      </c>
      <c r="R39" s="564">
        <v>0</v>
      </c>
      <c r="S39" s="564">
        <v>0</v>
      </c>
      <c r="T39" s="564">
        <v>0</v>
      </c>
      <c r="U39" s="564">
        <v>0</v>
      </c>
      <c r="V39" s="564">
        <v>0</v>
      </c>
      <c r="W39" s="564">
        <v>0</v>
      </c>
      <c r="X39" s="564">
        <v>0</v>
      </c>
      <c r="Y39" s="564">
        <v>0</v>
      </c>
      <c r="Z39" s="564">
        <v>0</v>
      </c>
      <c r="AA39" s="564">
        <v>0</v>
      </c>
      <c r="AB39" s="564">
        <v>0</v>
      </c>
      <c r="AC39" s="564">
        <v>0</v>
      </c>
      <c r="AD39" s="564">
        <v>0</v>
      </c>
      <c r="AE39" s="564">
        <v>0</v>
      </c>
      <c r="AF39" s="564">
        <v>0</v>
      </c>
      <c r="AG39" s="564">
        <v>0</v>
      </c>
      <c r="AH39" s="564">
        <v>0</v>
      </c>
      <c r="AI39" s="564">
        <v>0</v>
      </c>
      <c r="AJ39" s="618">
        <v>0</v>
      </c>
    </row>
    <row r="40" spans="1:37" ht="25.15" customHeight="1">
      <c r="A40" s="197"/>
      <c r="B40" s="712"/>
      <c r="C40" s="607" t="s">
        <v>295</v>
      </c>
      <c r="D40" s="713" t="s">
        <v>296</v>
      </c>
      <c r="E40" s="708" t="s">
        <v>297</v>
      </c>
      <c r="F40" s="714" t="s">
        <v>292</v>
      </c>
      <c r="G40" s="714">
        <v>2</v>
      </c>
      <c r="H40" s="606">
        <f t="shared" si="8"/>
        <v>0</v>
      </c>
      <c r="I40" s="369">
        <v>0</v>
      </c>
      <c r="J40" s="369">
        <v>0</v>
      </c>
      <c r="K40" s="369">
        <v>0</v>
      </c>
      <c r="L40" s="564">
        <v>0</v>
      </c>
      <c r="M40" s="564">
        <v>0</v>
      </c>
      <c r="N40" s="564">
        <v>0</v>
      </c>
      <c r="O40" s="564">
        <v>0</v>
      </c>
      <c r="P40" s="564">
        <v>0</v>
      </c>
      <c r="Q40" s="564">
        <v>0</v>
      </c>
      <c r="R40" s="564">
        <v>0</v>
      </c>
      <c r="S40" s="564">
        <v>0</v>
      </c>
      <c r="T40" s="564">
        <v>0</v>
      </c>
      <c r="U40" s="564">
        <v>0</v>
      </c>
      <c r="V40" s="564">
        <v>0</v>
      </c>
      <c r="W40" s="564">
        <v>0</v>
      </c>
      <c r="X40" s="564">
        <v>0</v>
      </c>
      <c r="Y40" s="564">
        <v>0</v>
      </c>
      <c r="Z40" s="564">
        <v>0</v>
      </c>
      <c r="AA40" s="564">
        <v>0</v>
      </c>
      <c r="AB40" s="564">
        <v>0</v>
      </c>
      <c r="AC40" s="564">
        <v>0</v>
      </c>
      <c r="AD40" s="564">
        <v>0</v>
      </c>
      <c r="AE40" s="564">
        <v>0</v>
      </c>
      <c r="AF40" s="564">
        <v>0</v>
      </c>
      <c r="AG40" s="564">
        <v>0</v>
      </c>
      <c r="AH40" s="564">
        <v>0</v>
      </c>
      <c r="AI40" s="564">
        <v>0</v>
      </c>
      <c r="AJ40" s="618">
        <v>0</v>
      </c>
    </row>
    <row r="41" spans="1:37" ht="25.15" customHeight="1">
      <c r="A41" s="198"/>
      <c r="B41" s="712"/>
      <c r="C41" s="715" t="s">
        <v>298</v>
      </c>
      <c r="D41" s="716" t="s">
        <v>299</v>
      </c>
      <c r="E41" s="717" t="s">
        <v>300</v>
      </c>
      <c r="F41" s="718" t="s">
        <v>292</v>
      </c>
      <c r="G41" s="718">
        <v>2</v>
      </c>
      <c r="H41" s="597"/>
      <c r="I41" s="719">
        <f>H41+SUM(I42:I47)</f>
        <v>0.05</v>
      </c>
      <c r="J41" s="719">
        <f t="shared" ref="J41:AJ41" si="9">I41+SUM(J42:J47)</f>
        <v>0.15000000000000002</v>
      </c>
      <c r="K41" s="719">
        <f t="shared" si="9"/>
        <v>0.25</v>
      </c>
      <c r="L41" s="720">
        <f t="shared" si="9"/>
        <v>0.35</v>
      </c>
      <c r="M41" s="720">
        <f>L41+SUM(M42:M47)</f>
        <v>0.42499999999999999</v>
      </c>
      <c r="N41" s="720">
        <f t="shared" si="9"/>
        <v>0.42499999999999999</v>
      </c>
      <c r="O41" s="720">
        <f t="shared" si="9"/>
        <v>0.42499999999999999</v>
      </c>
      <c r="P41" s="720">
        <f t="shared" si="9"/>
        <v>0.42499999999999999</v>
      </c>
      <c r="Q41" s="720">
        <f t="shared" si="9"/>
        <v>0.42499999999999999</v>
      </c>
      <c r="R41" s="720">
        <f t="shared" si="9"/>
        <v>0.42499999999999999</v>
      </c>
      <c r="S41" s="720">
        <f t="shared" si="9"/>
        <v>0.42499999999999999</v>
      </c>
      <c r="T41" s="720">
        <f t="shared" si="9"/>
        <v>0.42499999999999999</v>
      </c>
      <c r="U41" s="720">
        <f t="shared" si="9"/>
        <v>0.42499999999999999</v>
      </c>
      <c r="V41" s="720">
        <f t="shared" si="9"/>
        <v>0.42499999999999999</v>
      </c>
      <c r="W41" s="720">
        <f t="shared" si="9"/>
        <v>0.42499999999999999</v>
      </c>
      <c r="X41" s="720">
        <f t="shared" si="9"/>
        <v>0.42499999999999999</v>
      </c>
      <c r="Y41" s="720">
        <f t="shared" si="9"/>
        <v>0.42499999999999999</v>
      </c>
      <c r="Z41" s="720">
        <f t="shared" si="9"/>
        <v>0.42499999999999999</v>
      </c>
      <c r="AA41" s="720">
        <f t="shared" si="9"/>
        <v>0.42499999999999999</v>
      </c>
      <c r="AB41" s="720">
        <f t="shared" si="9"/>
        <v>0.42499999999999999</v>
      </c>
      <c r="AC41" s="720">
        <f t="shared" si="9"/>
        <v>0.42499999999999999</v>
      </c>
      <c r="AD41" s="720">
        <f t="shared" si="9"/>
        <v>0.42499999999999999</v>
      </c>
      <c r="AE41" s="720">
        <f t="shared" si="9"/>
        <v>0.42499999999999999</v>
      </c>
      <c r="AF41" s="720">
        <f t="shared" si="9"/>
        <v>0.42499999999999999</v>
      </c>
      <c r="AG41" s="720">
        <f t="shared" si="9"/>
        <v>0.42499999999999999</v>
      </c>
      <c r="AH41" s="720">
        <f t="shared" si="9"/>
        <v>0.42499999999999999</v>
      </c>
      <c r="AI41" s="720">
        <f t="shared" si="9"/>
        <v>0.42499999999999999</v>
      </c>
      <c r="AJ41" s="720">
        <f t="shared" si="9"/>
        <v>0.42499999999999999</v>
      </c>
    </row>
    <row r="42" spans="1:37" ht="25.15" customHeight="1">
      <c r="A42" s="199"/>
      <c r="B42" s="712"/>
      <c r="C42" s="607" t="s">
        <v>301</v>
      </c>
      <c r="D42" s="721" t="s">
        <v>302</v>
      </c>
      <c r="E42" s="708" t="s">
        <v>303</v>
      </c>
      <c r="F42" s="714" t="s">
        <v>292</v>
      </c>
      <c r="G42" s="722">
        <v>2</v>
      </c>
      <c r="H42" s="597">
        <f t="shared" si="8"/>
        <v>0.05</v>
      </c>
      <c r="I42" s="460">
        <v>0.05</v>
      </c>
      <c r="J42" s="460">
        <v>0.1</v>
      </c>
      <c r="K42" s="460">
        <v>0.1</v>
      </c>
      <c r="L42" s="610">
        <v>0.1</v>
      </c>
      <c r="M42" s="610">
        <v>7.4999999999999997E-2</v>
      </c>
      <c r="N42" s="610">
        <v>0</v>
      </c>
      <c r="O42" s="610">
        <v>0</v>
      </c>
      <c r="P42" s="610">
        <v>0</v>
      </c>
      <c r="Q42" s="610">
        <v>0</v>
      </c>
      <c r="R42" s="610">
        <v>0</v>
      </c>
      <c r="S42" s="610">
        <v>0</v>
      </c>
      <c r="T42" s="610">
        <v>0</v>
      </c>
      <c r="U42" s="610">
        <v>0</v>
      </c>
      <c r="V42" s="610">
        <v>0</v>
      </c>
      <c r="W42" s="610">
        <v>0</v>
      </c>
      <c r="X42" s="610">
        <v>0</v>
      </c>
      <c r="Y42" s="610">
        <v>0</v>
      </c>
      <c r="Z42" s="610">
        <v>0</v>
      </c>
      <c r="AA42" s="610">
        <v>0</v>
      </c>
      <c r="AB42" s="610">
        <v>0</v>
      </c>
      <c r="AC42" s="610">
        <v>0</v>
      </c>
      <c r="AD42" s="610">
        <v>0</v>
      </c>
      <c r="AE42" s="610">
        <v>0</v>
      </c>
      <c r="AF42" s="610">
        <v>0</v>
      </c>
      <c r="AG42" s="610">
        <v>0</v>
      </c>
      <c r="AH42" s="610">
        <v>0</v>
      </c>
      <c r="AI42" s="610">
        <v>0</v>
      </c>
      <c r="AJ42" s="610">
        <v>0</v>
      </c>
    </row>
    <row r="43" spans="1:37" ht="25.15" customHeight="1">
      <c r="A43" s="199"/>
      <c r="B43" s="712"/>
      <c r="C43" s="607" t="s">
        <v>304</v>
      </c>
      <c r="D43" s="723" t="s">
        <v>305</v>
      </c>
      <c r="E43" s="708" t="s">
        <v>306</v>
      </c>
      <c r="F43" s="714" t="s">
        <v>292</v>
      </c>
      <c r="G43" s="722">
        <v>2</v>
      </c>
      <c r="H43" s="597">
        <f t="shared" si="8"/>
        <v>0</v>
      </c>
      <c r="I43" s="369">
        <v>0</v>
      </c>
      <c r="J43" s="369">
        <v>0</v>
      </c>
      <c r="K43" s="369">
        <v>0</v>
      </c>
      <c r="L43" s="564">
        <v>0</v>
      </c>
      <c r="M43" s="564">
        <v>0</v>
      </c>
      <c r="N43" s="564">
        <v>0</v>
      </c>
      <c r="O43" s="564">
        <v>0</v>
      </c>
      <c r="P43" s="564">
        <v>0</v>
      </c>
      <c r="Q43" s="564">
        <v>0</v>
      </c>
      <c r="R43" s="564">
        <v>0</v>
      </c>
      <c r="S43" s="564">
        <v>0</v>
      </c>
      <c r="T43" s="564">
        <v>0</v>
      </c>
      <c r="U43" s="564">
        <v>0</v>
      </c>
      <c r="V43" s="564">
        <v>0</v>
      </c>
      <c r="W43" s="564">
        <v>0</v>
      </c>
      <c r="X43" s="564">
        <v>0</v>
      </c>
      <c r="Y43" s="564">
        <v>0</v>
      </c>
      <c r="Z43" s="564">
        <v>0</v>
      </c>
      <c r="AA43" s="564">
        <v>0</v>
      </c>
      <c r="AB43" s="564">
        <v>0</v>
      </c>
      <c r="AC43" s="564">
        <v>0</v>
      </c>
      <c r="AD43" s="564">
        <v>0</v>
      </c>
      <c r="AE43" s="564">
        <v>0</v>
      </c>
      <c r="AF43" s="564">
        <v>0</v>
      </c>
      <c r="AG43" s="564">
        <v>0</v>
      </c>
      <c r="AH43" s="564">
        <v>0</v>
      </c>
      <c r="AI43" s="564">
        <v>0</v>
      </c>
      <c r="AJ43" s="618">
        <v>0</v>
      </c>
    </row>
    <row r="44" spans="1:37" ht="25.15" customHeight="1">
      <c r="A44" s="199"/>
      <c r="B44" s="712"/>
      <c r="C44" s="607" t="s">
        <v>307</v>
      </c>
      <c r="D44" s="713" t="s">
        <v>308</v>
      </c>
      <c r="E44" s="708" t="s">
        <v>309</v>
      </c>
      <c r="F44" s="714" t="s">
        <v>292</v>
      </c>
      <c r="G44" s="722">
        <v>2</v>
      </c>
      <c r="H44" s="597">
        <f t="shared" si="8"/>
        <v>0</v>
      </c>
      <c r="I44" s="369">
        <v>0</v>
      </c>
      <c r="J44" s="369">
        <v>0</v>
      </c>
      <c r="K44" s="369">
        <v>0</v>
      </c>
      <c r="L44" s="564">
        <v>0</v>
      </c>
      <c r="M44" s="564">
        <v>0</v>
      </c>
      <c r="N44" s="564">
        <v>0</v>
      </c>
      <c r="O44" s="564">
        <v>0</v>
      </c>
      <c r="P44" s="564">
        <v>0</v>
      </c>
      <c r="Q44" s="564">
        <v>0</v>
      </c>
      <c r="R44" s="564">
        <v>0</v>
      </c>
      <c r="S44" s="564">
        <v>0</v>
      </c>
      <c r="T44" s="564">
        <v>0</v>
      </c>
      <c r="U44" s="564">
        <v>0</v>
      </c>
      <c r="V44" s="564">
        <v>0</v>
      </c>
      <c r="W44" s="564">
        <v>0</v>
      </c>
      <c r="X44" s="564">
        <v>0</v>
      </c>
      <c r="Y44" s="564">
        <v>0</v>
      </c>
      <c r="Z44" s="564">
        <v>0</v>
      </c>
      <c r="AA44" s="564">
        <v>0</v>
      </c>
      <c r="AB44" s="564">
        <v>0</v>
      </c>
      <c r="AC44" s="564">
        <v>0</v>
      </c>
      <c r="AD44" s="564">
        <v>0</v>
      </c>
      <c r="AE44" s="564">
        <v>0</v>
      </c>
      <c r="AF44" s="564">
        <v>0</v>
      </c>
      <c r="AG44" s="564">
        <v>0</v>
      </c>
      <c r="AH44" s="564">
        <v>0</v>
      </c>
      <c r="AI44" s="564">
        <v>0</v>
      </c>
      <c r="AJ44" s="618">
        <v>0</v>
      </c>
    </row>
    <row r="45" spans="1:37" ht="25.15" customHeight="1">
      <c r="A45" s="199"/>
      <c r="B45" s="712"/>
      <c r="C45" s="607" t="s">
        <v>310</v>
      </c>
      <c r="D45" s="713" t="s">
        <v>311</v>
      </c>
      <c r="E45" s="708" t="s">
        <v>312</v>
      </c>
      <c r="F45" s="714" t="s">
        <v>292</v>
      </c>
      <c r="G45" s="722">
        <v>2</v>
      </c>
      <c r="H45" s="597">
        <f t="shared" si="8"/>
        <v>0</v>
      </c>
      <c r="I45" s="369">
        <v>0</v>
      </c>
      <c r="J45" s="369">
        <v>0</v>
      </c>
      <c r="K45" s="369">
        <v>0</v>
      </c>
      <c r="L45" s="564">
        <v>0</v>
      </c>
      <c r="M45" s="564">
        <v>0</v>
      </c>
      <c r="N45" s="564">
        <v>0</v>
      </c>
      <c r="O45" s="564">
        <v>0</v>
      </c>
      <c r="P45" s="564">
        <v>0</v>
      </c>
      <c r="Q45" s="564">
        <v>0</v>
      </c>
      <c r="R45" s="564">
        <v>0</v>
      </c>
      <c r="S45" s="564">
        <v>0</v>
      </c>
      <c r="T45" s="564">
        <v>0</v>
      </c>
      <c r="U45" s="564">
        <v>0</v>
      </c>
      <c r="V45" s="564">
        <v>0</v>
      </c>
      <c r="W45" s="564">
        <v>0</v>
      </c>
      <c r="X45" s="564">
        <v>0</v>
      </c>
      <c r="Y45" s="564">
        <v>0</v>
      </c>
      <c r="Z45" s="564">
        <v>0</v>
      </c>
      <c r="AA45" s="564">
        <v>0</v>
      </c>
      <c r="AB45" s="564">
        <v>0</v>
      </c>
      <c r="AC45" s="564">
        <v>0</v>
      </c>
      <c r="AD45" s="564">
        <v>0</v>
      </c>
      <c r="AE45" s="564">
        <v>0</v>
      </c>
      <c r="AF45" s="564">
        <v>0</v>
      </c>
      <c r="AG45" s="564">
        <v>0</v>
      </c>
      <c r="AH45" s="564">
        <v>0</v>
      </c>
      <c r="AI45" s="564">
        <v>0</v>
      </c>
      <c r="AJ45" s="618">
        <v>0</v>
      </c>
    </row>
    <row r="46" spans="1:37" ht="25.15" customHeight="1">
      <c r="A46" s="199"/>
      <c r="B46" s="712"/>
      <c r="C46" s="607" t="s">
        <v>313</v>
      </c>
      <c r="D46" s="713" t="s">
        <v>314</v>
      </c>
      <c r="E46" s="708" t="s">
        <v>315</v>
      </c>
      <c r="F46" s="714" t="s">
        <v>292</v>
      </c>
      <c r="G46" s="722">
        <v>2</v>
      </c>
      <c r="H46" s="597">
        <f t="shared" si="8"/>
        <v>0</v>
      </c>
      <c r="I46" s="369">
        <v>0</v>
      </c>
      <c r="J46" s="369">
        <v>0</v>
      </c>
      <c r="K46" s="369">
        <v>0</v>
      </c>
      <c r="L46" s="564">
        <v>0</v>
      </c>
      <c r="M46" s="564">
        <v>0</v>
      </c>
      <c r="N46" s="564">
        <v>0</v>
      </c>
      <c r="O46" s="564">
        <v>0</v>
      </c>
      <c r="P46" s="564">
        <v>0</v>
      </c>
      <c r="Q46" s="564">
        <v>0</v>
      </c>
      <c r="R46" s="564">
        <v>0</v>
      </c>
      <c r="S46" s="564">
        <v>0</v>
      </c>
      <c r="T46" s="564">
        <v>0</v>
      </c>
      <c r="U46" s="564">
        <v>0</v>
      </c>
      <c r="V46" s="564">
        <v>0</v>
      </c>
      <c r="W46" s="564">
        <v>0</v>
      </c>
      <c r="X46" s="564">
        <v>0</v>
      </c>
      <c r="Y46" s="564">
        <v>0</v>
      </c>
      <c r="Z46" s="564">
        <v>0</v>
      </c>
      <c r="AA46" s="564">
        <v>0</v>
      </c>
      <c r="AB46" s="564">
        <v>0</v>
      </c>
      <c r="AC46" s="564">
        <v>0</v>
      </c>
      <c r="AD46" s="564">
        <v>0</v>
      </c>
      <c r="AE46" s="564">
        <v>0</v>
      </c>
      <c r="AF46" s="564">
        <v>0</v>
      </c>
      <c r="AG46" s="564">
        <v>0</v>
      </c>
      <c r="AH46" s="564">
        <v>0</v>
      </c>
      <c r="AI46" s="564">
        <v>0</v>
      </c>
      <c r="AJ46" s="618">
        <v>0</v>
      </c>
    </row>
    <row r="47" spans="1:37" ht="25.15" customHeight="1">
      <c r="A47" s="199"/>
      <c r="B47" s="712"/>
      <c r="C47" s="607" t="s">
        <v>316</v>
      </c>
      <c r="D47" s="713" t="s">
        <v>317</v>
      </c>
      <c r="E47" s="708" t="s">
        <v>318</v>
      </c>
      <c r="F47" s="714" t="s">
        <v>292</v>
      </c>
      <c r="G47" s="722">
        <v>2</v>
      </c>
      <c r="H47" s="597">
        <f t="shared" si="8"/>
        <v>0</v>
      </c>
      <c r="I47" s="369">
        <v>0</v>
      </c>
      <c r="J47" s="369">
        <v>0</v>
      </c>
      <c r="K47" s="369">
        <v>0</v>
      </c>
      <c r="L47" s="564">
        <v>0</v>
      </c>
      <c r="M47" s="564">
        <v>0</v>
      </c>
      <c r="N47" s="564">
        <v>0</v>
      </c>
      <c r="O47" s="564">
        <v>0</v>
      </c>
      <c r="P47" s="564">
        <v>0</v>
      </c>
      <c r="Q47" s="564">
        <v>0</v>
      </c>
      <c r="R47" s="564">
        <v>0</v>
      </c>
      <c r="S47" s="564">
        <v>0</v>
      </c>
      <c r="T47" s="564">
        <v>0</v>
      </c>
      <c r="U47" s="564">
        <v>0</v>
      </c>
      <c r="V47" s="564">
        <v>0</v>
      </c>
      <c r="W47" s="564">
        <v>0</v>
      </c>
      <c r="X47" s="564">
        <v>0</v>
      </c>
      <c r="Y47" s="564">
        <v>0</v>
      </c>
      <c r="Z47" s="564">
        <v>0</v>
      </c>
      <c r="AA47" s="564">
        <v>0</v>
      </c>
      <c r="AB47" s="564">
        <v>0</v>
      </c>
      <c r="AC47" s="564">
        <v>0</v>
      </c>
      <c r="AD47" s="564">
        <v>0</v>
      </c>
      <c r="AE47" s="564">
        <v>0</v>
      </c>
      <c r="AF47" s="564">
        <v>0</v>
      </c>
      <c r="AG47" s="564">
        <v>0</v>
      </c>
      <c r="AH47" s="564">
        <v>0</v>
      </c>
      <c r="AI47" s="564">
        <v>0</v>
      </c>
      <c r="AJ47" s="618">
        <v>0</v>
      </c>
    </row>
    <row r="48" spans="1:37" ht="25.15" customHeight="1">
      <c r="A48" s="199"/>
      <c r="B48" s="712"/>
      <c r="C48" s="607" t="s">
        <v>319</v>
      </c>
      <c r="D48" s="713" t="s">
        <v>320</v>
      </c>
      <c r="E48" s="708" t="s">
        <v>297</v>
      </c>
      <c r="F48" s="714" t="s">
        <v>292</v>
      </c>
      <c r="G48" s="722">
        <v>2</v>
      </c>
      <c r="H48" s="597">
        <f t="shared" si="8"/>
        <v>0</v>
      </c>
      <c r="I48" s="369">
        <v>0</v>
      </c>
      <c r="J48" s="369">
        <v>0</v>
      </c>
      <c r="K48" s="369">
        <v>0</v>
      </c>
      <c r="L48" s="564">
        <v>0</v>
      </c>
      <c r="M48" s="564">
        <v>0</v>
      </c>
      <c r="N48" s="564">
        <v>0</v>
      </c>
      <c r="O48" s="564">
        <v>0</v>
      </c>
      <c r="P48" s="564">
        <v>0</v>
      </c>
      <c r="Q48" s="564">
        <v>0</v>
      </c>
      <c r="R48" s="564">
        <v>0</v>
      </c>
      <c r="S48" s="564">
        <v>0</v>
      </c>
      <c r="T48" s="564">
        <v>0</v>
      </c>
      <c r="U48" s="564">
        <v>0</v>
      </c>
      <c r="V48" s="564">
        <v>0</v>
      </c>
      <c r="W48" s="564">
        <v>0</v>
      </c>
      <c r="X48" s="564">
        <v>0</v>
      </c>
      <c r="Y48" s="564">
        <v>0</v>
      </c>
      <c r="Z48" s="564">
        <v>0</v>
      </c>
      <c r="AA48" s="564">
        <v>0</v>
      </c>
      <c r="AB48" s="564">
        <v>0</v>
      </c>
      <c r="AC48" s="564">
        <v>0</v>
      </c>
      <c r="AD48" s="564">
        <v>0</v>
      </c>
      <c r="AE48" s="564">
        <v>0</v>
      </c>
      <c r="AF48" s="564">
        <v>0</v>
      </c>
      <c r="AG48" s="564">
        <v>0</v>
      </c>
      <c r="AH48" s="564">
        <v>0</v>
      </c>
      <c r="AI48" s="564">
        <v>0</v>
      </c>
      <c r="AJ48" s="618">
        <v>0</v>
      </c>
    </row>
    <row r="49" spans="1:37" ht="25.15" customHeight="1">
      <c r="A49" s="199"/>
      <c r="B49" s="712"/>
      <c r="C49" s="607" t="s">
        <v>321</v>
      </c>
      <c r="D49" s="713" t="s">
        <v>322</v>
      </c>
      <c r="E49" s="708" t="s">
        <v>323</v>
      </c>
      <c r="F49" s="714" t="s">
        <v>292</v>
      </c>
      <c r="G49" s="722">
        <v>2</v>
      </c>
      <c r="H49" s="597">
        <f t="shared" si="8"/>
        <v>0</v>
      </c>
      <c r="I49" s="369">
        <v>0</v>
      </c>
      <c r="J49" s="369">
        <v>0</v>
      </c>
      <c r="K49" s="369">
        <v>0</v>
      </c>
      <c r="L49" s="564">
        <v>0</v>
      </c>
      <c r="M49" s="564">
        <v>0</v>
      </c>
      <c r="N49" s="564">
        <v>0</v>
      </c>
      <c r="O49" s="564">
        <v>0</v>
      </c>
      <c r="P49" s="564">
        <v>0</v>
      </c>
      <c r="Q49" s="564">
        <v>0</v>
      </c>
      <c r="R49" s="564">
        <v>0</v>
      </c>
      <c r="S49" s="564">
        <v>0</v>
      </c>
      <c r="T49" s="564">
        <v>0</v>
      </c>
      <c r="U49" s="564">
        <v>0</v>
      </c>
      <c r="V49" s="564">
        <v>0</v>
      </c>
      <c r="W49" s="564">
        <v>0</v>
      </c>
      <c r="X49" s="564">
        <v>0</v>
      </c>
      <c r="Y49" s="564">
        <v>0</v>
      </c>
      <c r="Z49" s="564">
        <v>0</v>
      </c>
      <c r="AA49" s="564">
        <v>0</v>
      </c>
      <c r="AB49" s="564">
        <v>0</v>
      </c>
      <c r="AC49" s="564">
        <v>0</v>
      </c>
      <c r="AD49" s="564">
        <v>0</v>
      </c>
      <c r="AE49" s="564">
        <v>0</v>
      </c>
      <c r="AF49" s="564">
        <v>0</v>
      </c>
      <c r="AG49" s="564">
        <v>0</v>
      </c>
      <c r="AH49" s="564">
        <v>0</v>
      </c>
      <c r="AI49" s="564">
        <v>0</v>
      </c>
      <c r="AJ49" s="618">
        <v>0</v>
      </c>
    </row>
    <row r="50" spans="1:37" ht="25.15" customHeight="1">
      <c r="A50" s="199"/>
      <c r="B50" s="712"/>
      <c r="C50" s="607" t="s">
        <v>324</v>
      </c>
      <c r="D50" s="713" t="s">
        <v>325</v>
      </c>
      <c r="E50" s="708" t="s">
        <v>297</v>
      </c>
      <c r="F50" s="714" t="s">
        <v>292</v>
      </c>
      <c r="G50" s="722">
        <v>2</v>
      </c>
      <c r="H50" s="597">
        <f t="shared" si="8"/>
        <v>0</v>
      </c>
      <c r="I50" s="369">
        <v>0</v>
      </c>
      <c r="J50" s="369">
        <v>0</v>
      </c>
      <c r="K50" s="369">
        <v>0</v>
      </c>
      <c r="L50" s="564">
        <v>0</v>
      </c>
      <c r="M50" s="564">
        <v>0</v>
      </c>
      <c r="N50" s="564">
        <v>0</v>
      </c>
      <c r="O50" s="564">
        <v>0</v>
      </c>
      <c r="P50" s="564">
        <v>0</v>
      </c>
      <c r="Q50" s="564">
        <v>0</v>
      </c>
      <c r="R50" s="564">
        <v>0</v>
      </c>
      <c r="S50" s="564">
        <v>0</v>
      </c>
      <c r="T50" s="564">
        <v>0</v>
      </c>
      <c r="U50" s="564">
        <v>0</v>
      </c>
      <c r="V50" s="564">
        <v>0</v>
      </c>
      <c r="W50" s="564">
        <v>0</v>
      </c>
      <c r="X50" s="564">
        <v>0</v>
      </c>
      <c r="Y50" s="564">
        <v>0</v>
      </c>
      <c r="Z50" s="564">
        <v>0</v>
      </c>
      <c r="AA50" s="564">
        <v>0</v>
      </c>
      <c r="AB50" s="564">
        <v>0</v>
      </c>
      <c r="AC50" s="564">
        <v>0</v>
      </c>
      <c r="AD50" s="564">
        <v>0</v>
      </c>
      <c r="AE50" s="564">
        <v>0</v>
      </c>
      <c r="AF50" s="564">
        <v>0</v>
      </c>
      <c r="AG50" s="564">
        <v>0</v>
      </c>
      <c r="AH50" s="564">
        <v>0</v>
      </c>
      <c r="AI50" s="564">
        <v>0</v>
      </c>
      <c r="AJ50" s="618">
        <v>0</v>
      </c>
    </row>
    <row r="51" spans="1:37" ht="25.15" customHeight="1" thickBot="1">
      <c r="A51" s="199"/>
      <c r="B51" s="724"/>
      <c r="C51" s="725" t="s">
        <v>326</v>
      </c>
      <c r="D51" s="726" t="s">
        <v>327</v>
      </c>
      <c r="E51" s="727" t="s">
        <v>328</v>
      </c>
      <c r="F51" s="728" t="s">
        <v>292</v>
      </c>
      <c r="G51" s="728">
        <v>2</v>
      </c>
      <c r="H51" s="689">
        <f>SUM(H38+H39+H40+H41+H49+H50)</f>
        <v>0</v>
      </c>
      <c r="I51" s="369">
        <f>SUM(I38+I39+I40+I41+I49+I50)</f>
        <v>0.05</v>
      </c>
      <c r="J51" s="369">
        <f>SUM(J38+J39+J40+J41+J49+J50)</f>
        <v>0.15000000000000002</v>
      </c>
      <c r="K51" s="369">
        <f>SUM(K38+K39+K40+K41+K49+K50)</f>
        <v>0.25</v>
      </c>
      <c r="L51" s="729">
        <f>SUM(L38+L39+L40+L41+L49+L50)</f>
        <v>0.35</v>
      </c>
      <c r="M51" s="729">
        <f t="shared" ref="M51:AJ51" si="10">SUM(M38+M39+M40+M41+M49+M50)</f>
        <v>0.42499999999999999</v>
      </c>
      <c r="N51" s="729">
        <f t="shared" si="10"/>
        <v>0.42499999999999999</v>
      </c>
      <c r="O51" s="729">
        <f t="shared" si="10"/>
        <v>0.42499999999999999</v>
      </c>
      <c r="P51" s="729">
        <f t="shared" si="10"/>
        <v>0.42499999999999999</v>
      </c>
      <c r="Q51" s="729">
        <f t="shared" si="10"/>
        <v>0.42499999999999999</v>
      </c>
      <c r="R51" s="729">
        <f t="shared" si="10"/>
        <v>0.42499999999999999</v>
      </c>
      <c r="S51" s="729">
        <f t="shared" si="10"/>
        <v>0.42499999999999999</v>
      </c>
      <c r="T51" s="729">
        <f t="shared" si="10"/>
        <v>0.42499999999999999</v>
      </c>
      <c r="U51" s="729">
        <f t="shared" si="10"/>
        <v>0.42499999999999999</v>
      </c>
      <c r="V51" s="729">
        <f t="shared" si="10"/>
        <v>0.42499999999999999</v>
      </c>
      <c r="W51" s="729">
        <f t="shared" si="10"/>
        <v>0.42499999999999999</v>
      </c>
      <c r="X51" s="729">
        <f t="shared" si="10"/>
        <v>0.42499999999999999</v>
      </c>
      <c r="Y51" s="729">
        <f t="shared" si="10"/>
        <v>0.42499999999999999</v>
      </c>
      <c r="Z51" s="729">
        <f t="shared" si="10"/>
        <v>0.42499999999999999</v>
      </c>
      <c r="AA51" s="729">
        <f t="shared" si="10"/>
        <v>0.42499999999999999</v>
      </c>
      <c r="AB51" s="729">
        <f t="shared" si="10"/>
        <v>0.42499999999999999</v>
      </c>
      <c r="AC51" s="729">
        <f t="shared" si="10"/>
        <v>0.42499999999999999</v>
      </c>
      <c r="AD51" s="729">
        <f t="shared" si="10"/>
        <v>0.42499999999999999</v>
      </c>
      <c r="AE51" s="729">
        <f t="shared" si="10"/>
        <v>0.42499999999999999</v>
      </c>
      <c r="AF51" s="729">
        <f t="shared" si="10"/>
        <v>0.42499999999999999</v>
      </c>
      <c r="AG51" s="729">
        <f t="shared" si="10"/>
        <v>0.42499999999999999</v>
      </c>
      <c r="AH51" s="729">
        <f t="shared" si="10"/>
        <v>0.42499999999999999</v>
      </c>
      <c r="AI51" s="729">
        <f t="shared" si="10"/>
        <v>0.42499999999999999</v>
      </c>
      <c r="AJ51" s="730">
        <f t="shared" si="10"/>
        <v>0.42499999999999999</v>
      </c>
    </row>
    <row r="52" spans="1:37" ht="25.15" customHeight="1">
      <c r="A52" s="199"/>
      <c r="B52" s="490" t="s">
        <v>329</v>
      </c>
      <c r="C52" s="575" t="s">
        <v>330</v>
      </c>
      <c r="D52" s="731" t="s">
        <v>331</v>
      </c>
      <c r="E52" s="708" t="s">
        <v>323</v>
      </c>
      <c r="F52" s="709" t="s">
        <v>292</v>
      </c>
      <c r="G52" s="709">
        <v>2</v>
      </c>
      <c r="H52" s="710">
        <f>+I52</f>
        <v>0</v>
      </c>
      <c r="I52" s="370">
        <v>0</v>
      </c>
      <c r="J52" s="370">
        <v>0</v>
      </c>
      <c r="K52" s="370">
        <v>0</v>
      </c>
      <c r="L52" s="711">
        <v>0</v>
      </c>
      <c r="M52" s="711">
        <v>0</v>
      </c>
      <c r="N52" s="711">
        <v>0</v>
      </c>
      <c r="O52" s="711">
        <v>0</v>
      </c>
      <c r="P52" s="711">
        <v>0</v>
      </c>
      <c r="Q52" s="711">
        <v>0</v>
      </c>
      <c r="R52" s="711">
        <v>0</v>
      </c>
      <c r="S52" s="711">
        <v>0</v>
      </c>
      <c r="T52" s="711">
        <v>0</v>
      </c>
      <c r="U52" s="711">
        <v>0</v>
      </c>
      <c r="V52" s="711">
        <v>0</v>
      </c>
      <c r="W52" s="711">
        <v>0</v>
      </c>
      <c r="X52" s="711">
        <v>0</v>
      </c>
      <c r="Y52" s="711">
        <v>0</v>
      </c>
      <c r="Z52" s="711">
        <v>0</v>
      </c>
      <c r="AA52" s="711">
        <v>0</v>
      </c>
      <c r="AB52" s="711">
        <v>0</v>
      </c>
      <c r="AC52" s="711">
        <v>0</v>
      </c>
      <c r="AD52" s="711">
        <v>0</v>
      </c>
      <c r="AE52" s="711">
        <v>0</v>
      </c>
      <c r="AF52" s="711">
        <v>0</v>
      </c>
      <c r="AG52" s="711">
        <v>0</v>
      </c>
      <c r="AH52" s="711">
        <v>0</v>
      </c>
      <c r="AI52" s="711">
        <v>0</v>
      </c>
      <c r="AJ52" s="694">
        <v>0</v>
      </c>
    </row>
    <row r="53" spans="1:37" ht="25.15" customHeight="1">
      <c r="A53" s="199"/>
      <c r="B53" s="712"/>
      <c r="C53" s="607" t="s">
        <v>332</v>
      </c>
      <c r="D53" s="732" t="s">
        <v>333</v>
      </c>
      <c r="E53" s="708" t="s">
        <v>323</v>
      </c>
      <c r="F53" s="714" t="s">
        <v>292</v>
      </c>
      <c r="G53" s="714">
        <v>2</v>
      </c>
      <c r="H53" s="606">
        <f t="shared" ref="H53:H55" si="11">+I53</f>
        <v>0</v>
      </c>
      <c r="I53" s="369">
        <v>0</v>
      </c>
      <c r="J53" s="369">
        <v>0</v>
      </c>
      <c r="K53" s="369">
        <v>0</v>
      </c>
      <c r="L53" s="564">
        <v>0</v>
      </c>
      <c r="M53" s="564">
        <v>0</v>
      </c>
      <c r="N53" s="564">
        <v>0</v>
      </c>
      <c r="O53" s="564">
        <v>0</v>
      </c>
      <c r="P53" s="564">
        <v>0</v>
      </c>
      <c r="Q53" s="564">
        <v>0</v>
      </c>
      <c r="R53" s="564">
        <v>0</v>
      </c>
      <c r="S53" s="564">
        <v>0</v>
      </c>
      <c r="T53" s="564">
        <v>0</v>
      </c>
      <c r="U53" s="564">
        <v>0</v>
      </c>
      <c r="V53" s="564">
        <v>0</v>
      </c>
      <c r="W53" s="564">
        <v>0</v>
      </c>
      <c r="X53" s="564">
        <v>0</v>
      </c>
      <c r="Y53" s="564">
        <v>0</v>
      </c>
      <c r="Z53" s="564">
        <v>0</v>
      </c>
      <c r="AA53" s="564">
        <v>0</v>
      </c>
      <c r="AB53" s="564">
        <v>0</v>
      </c>
      <c r="AC53" s="564">
        <v>0</v>
      </c>
      <c r="AD53" s="564">
        <v>0</v>
      </c>
      <c r="AE53" s="564">
        <v>0</v>
      </c>
      <c r="AF53" s="564">
        <v>0</v>
      </c>
      <c r="AG53" s="564">
        <v>0</v>
      </c>
      <c r="AH53" s="564">
        <v>0</v>
      </c>
      <c r="AI53" s="564">
        <v>0</v>
      </c>
      <c r="AJ53" s="618">
        <v>0</v>
      </c>
    </row>
    <row r="54" spans="1:37" ht="25.15" customHeight="1">
      <c r="A54" s="174"/>
      <c r="B54" s="712"/>
      <c r="C54" s="607" t="s">
        <v>334</v>
      </c>
      <c r="D54" s="732" t="s">
        <v>335</v>
      </c>
      <c r="E54" s="708" t="s">
        <v>323</v>
      </c>
      <c r="F54" s="714" t="s">
        <v>292</v>
      </c>
      <c r="G54" s="714">
        <v>2</v>
      </c>
      <c r="H54" s="597">
        <f t="shared" si="11"/>
        <v>0.10249999999999998</v>
      </c>
      <c r="I54" s="460">
        <v>0.10249999999999998</v>
      </c>
      <c r="J54" s="460">
        <v>0.3075</v>
      </c>
      <c r="K54" s="460">
        <v>0.51249999999999996</v>
      </c>
      <c r="L54" s="610">
        <v>0.71749999999999992</v>
      </c>
      <c r="M54" s="610">
        <v>0.87124999999999986</v>
      </c>
      <c r="N54" s="610">
        <v>0.87124999999999986</v>
      </c>
      <c r="O54" s="610">
        <v>0.87124999999999986</v>
      </c>
      <c r="P54" s="610">
        <v>0.87124999999999986</v>
      </c>
      <c r="Q54" s="610">
        <v>0.87124999999999986</v>
      </c>
      <c r="R54" s="610">
        <v>0.87124999999999986</v>
      </c>
      <c r="S54" s="610">
        <v>0.87124999999999986</v>
      </c>
      <c r="T54" s="610">
        <v>0.87124999999999986</v>
      </c>
      <c r="U54" s="610">
        <v>0.87124999999999986</v>
      </c>
      <c r="V54" s="610">
        <v>0.87124999999999986</v>
      </c>
      <c r="W54" s="610">
        <v>0.87124999999999986</v>
      </c>
      <c r="X54" s="610">
        <v>0.87124999999999986</v>
      </c>
      <c r="Y54" s="610">
        <v>0.87124999999999986</v>
      </c>
      <c r="Z54" s="610">
        <v>0.87124999999999986</v>
      </c>
      <c r="AA54" s="610">
        <v>0.87124999999999986</v>
      </c>
      <c r="AB54" s="610">
        <v>0.87124999999999986</v>
      </c>
      <c r="AC54" s="610">
        <v>0.87124999999999986</v>
      </c>
      <c r="AD54" s="610">
        <v>0.87124999999999986</v>
      </c>
      <c r="AE54" s="610">
        <v>0.87124999999999986</v>
      </c>
      <c r="AF54" s="610">
        <v>0.87124999999999986</v>
      </c>
      <c r="AG54" s="610">
        <v>0.87124999999999986</v>
      </c>
      <c r="AH54" s="610">
        <v>0.87124999999999986</v>
      </c>
      <c r="AI54" s="610">
        <v>0.87124999999999986</v>
      </c>
      <c r="AJ54" s="611">
        <v>0.87124999999999986</v>
      </c>
      <c r="AK54">
        <v>871.24999999999989</v>
      </c>
    </row>
    <row r="55" spans="1:37" ht="25.15" customHeight="1">
      <c r="A55" s="174"/>
      <c r="B55" s="712"/>
      <c r="C55" s="607" t="s">
        <v>336</v>
      </c>
      <c r="D55" s="713" t="s">
        <v>337</v>
      </c>
      <c r="E55" s="708" t="s">
        <v>323</v>
      </c>
      <c r="F55" s="714" t="s">
        <v>292</v>
      </c>
      <c r="G55" s="714">
        <v>2</v>
      </c>
      <c r="H55" s="606">
        <f t="shared" si="11"/>
        <v>0</v>
      </c>
      <c r="I55" s="369">
        <v>0</v>
      </c>
      <c r="J55" s="369">
        <v>0</v>
      </c>
      <c r="K55" s="369">
        <v>0</v>
      </c>
      <c r="L55" s="369">
        <v>0</v>
      </c>
      <c r="M55" s="369">
        <v>0</v>
      </c>
      <c r="N55" s="369">
        <v>0</v>
      </c>
      <c r="O55" s="369">
        <v>0</v>
      </c>
      <c r="P55" s="369">
        <v>0</v>
      </c>
      <c r="Q55" s="369">
        <v>0</v>
      </c>
      <c r="R55" s="369">
        <v>0</v>
      </c>
      <c r="S55" s="369">
        <v>0</v>
      </c>
      <c r="T55" s="369">
        <v>0</v>
      </c>
      <c r="U55" s="369">
        <v>0</v>
      </c>
      <c r="V55" s="369">
        <v>0</v>
      </c>
      <c r="W55" s="369">
        <v>0</v>
      </c>
      <c r="X55" s="369">
        <v>0</v>
      </c>
      <c r="Y55" s="369">
        <v>0</v>
      </c>
      <c r="Z55" s="369">
        <v>0</v>
      </c>
      <c r="AA55" s="369">
        <v>0</v>
      </c>
      <c r="AB55" s="369">
        <v>0</v>
      </c>
      <c r="AC55" s="369">
        <v>0</v>
      </c>
      <c r="AD55" s="369">
        <v>0</v>
      </c>
      <c r="AE55" s="369">
        <v>0</v>
      </c>
      <c r="AF55" s="369">
        <v>0</v>
      </c>
      <c r="AG55" s="369">
        <v>0</v>
      </c>
      <c r="AH55" s="369">
        <v>0</v>
      </c>
      <c r="AI55" s="369">
        <v>0</v>
      </c>
      <c r="AJ55" s="369">
        <v>0</v>
      </c>
    </row>
    <row r="56" spans="1:37" ht="25.15" customHeight="1" thickBot="1">
      <c r="A56" s="174"/>
      <c r="B56" s="712"/>
      <c r="C56" s="733" t="s">
        <v>338</v>
      </c>
      <c r="D56" s="734" t="s">
        <v>339</v>
      </c>
      <c r="E56" s="735" t="s">
        <v>340</v>
      </c>
      <c r="F56" s="736" t="s">
        <v>292</v>
      </c>
      <c r="G56" s="736">
        <v>2</v>
      </c>
      <c r="H56" s="661">
        <f>SUM(H52:H55)</f>
        <v>0.10249999999999998</v>
      </c>
      <c r="I56" s="413">
        <f t="shared" ref="I56:AJ56" si="12">SUM(I52:I55)</f>
        <v>0.10249999999999998</v>
      </c>
      <c r="J56" s="413">
        <f t="shared" si="12"/>
        <v>0.3075</v>
      </c>
      <c r="K56" s="413">
        <f t="shared" si="12"/>
        <v>0.51249999999999996</v>
      </c>
      <c r="L56" s="737"/>
      <c r="M56" s="737">
        <f t="shared" si="12"/>
        <v>0.87124999999999986</v>
      </c>
      <c r="N56" s="737">
        <f t="shared" si="12"/>
        <v>0.87124999999999986</v>
      </c>
      <c r="O56" s="737">
        <f t="shared" si="12"/>
        <v>0.87124999999999986</v>
      </c>
      <c r="P56" s="737">
        <f t="shared" si="12"/>
        <v>0.87124999999999986</v>
      </c>
      <c r="Q56" s="737">
        <f t="shared" si="12"/>
        <v>0.87124999999999986</v>
      </c>
      <c r="R56" s="737">
        <f t="shared" si="12"/>
        <v>0.87124999999999986</v>
      </c>
      <c r="S56" s="737">
        <f t="shared" si="12"/>
        <v>0.87124999999999986</v>
      </c>
      <c r="T56" s="737">
        <f t="shared" si="12"/>
        <v>0.87124999999999986</v>
      </c>
      <c r="U56" s="737">
        <f t="shared" si="12"/>
        <v>0.87124999999999986</v>
      </c>
      <c r="V56" s="737">
        <f t="shared" si="12"/>
        <v>0.87124999999999986</v>
      </c>
      <c r="W56" s="737">
        <f t="shared" si="12"/>
        <v>0.87124999999999986</v>
      </c>
      <c r="X56" s="737">
        <f t="shared" si="12"/>
        <v>0.87124999999999986</v>
      </c>
      <c r="Y56" s="737">
        <f t="shared" si="12"/>
        <v>0.87124999999999986</v>
      </c>
      <c r="Z56" s="737">
        <f t="shared" si="12"/>
        <v>0.87124999999999986</v>
      </c>
      <c r="AA56" s="737">
        <f t="shared" si="12"/>
        <v>0.87124999999999986</v>
      </c>
      <c r="AB56" s="737">
        <f t="shared" si="12"/>
        <v>0.87124999999999986</v>
      </c>
      <c r="AC56" s="737">
        <f t="shared" si="12"/>
        <v>0.87124999999999986</v>
      </c>
      <c r="AD56" s="737">
        <f t="shared" si="12"/>
        <v>0.87124999999999986</v>
      </c>
      <c r="AE56" s="737">
        <f t="shared" si="12"/>
        <v>0.87124999999999986</v>
      </c>
      <c r="AF56" s="737">
        <f t="shared" si="12"/>
        <v>0.87124999999999986</v>
      </c>
      <c r="AG56" s="737">
        <f t="shared" si="12"/>
        <v>0.87124999999999986</v>
      </c>
      <c r="AH56" s="737">
        <f t="shared" si="12"/>
        <v>0.87124999999999986</v>
      </c>
      <c r="AI56" s="737">
        <f t="shared" si="12"/>
        <v>0.87124999999999986</v>
      </c>
      <c r="AJ56" s="738">
        <f t="shared" si="12"/>
        <v>0.87124999999999986</v>
      </c>
    </row>
    <row r="57" spans="1:37" ht="25.15" customHeight="1">
      <c r="A57" s="174"/>
      <c r="B57" s="482" t="s">
        <v>341</v>
      </c>
      <c r="C57" s="739" t="s">
        <v>342</v>
      </c>
      <c r="D57" s="740" t="s">
        <v>343</v>
      </c>
      <c r="E57" s="741" t="s">
        <v>344</v>
      </c>
      <c r="F57" s="742" t="s">
        <v>345</v>
      </c>
      <c r="G57" s="743">
        <v>1</v>
      </c>
      <c r="H57" s="744">
        <f>+I57</f>
        <v>2.0499999999999994</v>
      </c>
      <c r="I57" s="745">
        <f t="shared" ref="I57:AJ57" si="13">I54/I41</f>
        <v>2.0499999999999994</v>
      </c>
      <c r="J57" s="745">
        <f t="shared" si="13"/>
        <v>2.0499999999999998</v>
      </c>
      <c r="K57" s="745">
        <f t="shared" si="13"/>
        <v>2.0499999999999998</v>
      </c>
      <c r="L57" s="746">
        <f t="shared" si="13"/>
        <v>2.0499999999999998</v>
      </c>
      <c r="M57" s="746">
        <f t="shared" si="13"/>
        <v>2.0499999999999998</v>
      </c>
      <c r="N57" s="746">
        <f t="shared" si="13"/>
        <v>2.0499999999999998</v>
      </c>
      <c r="O57" s="746">
        <f t="shared" si="13"/>
        <v>2.0499999999999998</v>
      </c>
      <c r="P57" s="746">
        <f t="shared" si="13"/>
        <v>2.0499999999999998</v>
      </c>
      <c r="Q57" s="746">
        <f t="shared" si="13"/>
        <v>2.0499999999999998</v>
      </c>
      <c r="R57" s="746">
        <f t="shared" si="13"/>
        <v>2.0499999999999998</v>
      </c>
      <c r="S57" s="746">
        <f t="shared" si="13"/>
        <v>2.0499999999999998</v>
      </c>
      <c r="T57" s="746">
        <f t="shared" si="13"/>
        <v>2.0499999999999998</v>
      </c>
      <c r="U57" s="746">
        <f t="shared" si="13"/>
        <v>2.0499999999999998</v>
      </c>
      <c r="V57" s="746">
        <f t="shared" si="13"/>
        <v>2.0499999999999998</v>
      </c>
      <c r="W57" s="746">
        <f t="shared" si="13"/>
        <v>2.0499999999999998</v>
      </c>
      <c r="X57" s="746">
        <f t="shared" si="13"/>
        <v>2.0499999999999998</v>
      </c>
      <c r="Y57" s="746">
        <f t="shared" si="13"/>
        <v>2.0499999999999998</v>
      </c>
      <c r="Z57" s="746">
        <f t="shared" si="13"/>
        <v>2.0499999999999998</v>
      </c>
      <c r="AA57" s="746">
        <f t="shared" si="13"/>
        <v>2.0499999999999998</v>
      </c>
      <c r="AB57" s="746">
        <f t="shared" si="13"/>
        <v>2.0499999999999998</v>
      </c>
      <c r="AC57" s="746">
        <f t="shared" si="13"/>
        <v>2.0499999999999998</v>
      </c>
      <c r="AD57" s="746">
        <f t="shared" si="13"/>
        <v>2.0499999999999998</v>
      </c>
      <c r="AE57" s="746">
        <f t="shared" si="13"/>
        <v>2.0499999999999998</v>
      </c>
      <c r="AF57" s="746">
        <f t="shared" si="13"/>
        <v>2.0499999999999998</v>
      </c>
      <c r="AG57" s="746">
        <f t="shared" si="13"/>
        <v>2.0499999999999998</v>
      </c>
      <c r="AH57" s="746">
        <f t="shared" si="13"/>
        <v>2.0499999999999998</v>
      </c>
      <c r="AI57" s="746">
        <f t="shared" si="13"/>
        <v>2.0499999999999998</v>
      </c>
      <c r="AJ57" s="747">
        <f t="shared" si="13"/>
        <v>2.0499999999999998</v>
      </c>
    </row>
    <row r="58" spans="1:37" ht="25.15" customHeight="1" thickBot="1">
      <c r="A58" s="174"/>
      <c r="B58" s="483"/>
      <c r="C58" s="748" t="s">
        <v>346</v>
      </c>
      <c r="D58" s="749" t="s">
        <v>347</v>
      </c>
      <c r="E58" s="727" t="s">
        <v>348</v>
      </c>
      <c r="F58" s="750" t="s">
        <v>345</v>
      </c>
      <c r="G58" s="751">
        <v>1</v>
      </c>
      <c r="H58" s="689" t="e">
        <f>H55/H49</f>
        <v>#DIV/0!</v>
      </c>
      <c r="I58" s="752" t="e">
        <f t="shared" ref="I58:AJ58" si="14">I55/I49</f>
        <v>#DIV/0!</v>
      </c>
      <c r="J58" s="752" t="e">
        <f t="shared" si="14"/>
        <v>#DIV/0!</v>
      </c>
      <c r="K58" s="752" t="e">
        <f t="shared" si="14"/>
        <v>#DIV/0!</v>
      </c>
      <c r="L58" s="729" t="e">
        <f>L55/L49</f>
        <v>#DIV/0!</v>
      </c>
      <c r="M58" s="729" t="e">
        <f t="shared" si="14"/>
        <v>#DIV/0!</v>
      </c>
      <c r="N58" s="729" t="e">
        <f t="shared" si="14"/>
        <v>#DIV/0!</v>
      </c>
      <c r="O58" s="729" t="e">
        <f t="shared" si="14"/>
        <v>#DIV/0!</v>
      </c>
      <c r="P58" s="729" t="e">
        <f t="shared" si="14"/>
        <v>#DIV/0!</v>
      </c>
      <c r="Q58" s="729" t="e">
        <f t="shared" si="14"/>
        <v>#DIV/0!</v>
      </c>
      <c r="R58" s="729" t="e">
        <f t="shared" si="14"/>
        <v>#DIV/0!</v>
      </c>
      <c r="S58" s="729" t="e">
        <f t="shared" si="14"/>
        <v>#DIV/0!</v>
      </c>
      <c r="T58" s="729" t="e">
        <f t="shared" si="14"/>
        <v>#DIV/0!</v>
      </c>
      <c r="U58" s="729" t="e">
        <f t="shared" si="14"/>
        <v>#DIV/0!</v>
      </c>
      <c r="V58" s="729" t="e">
        <f t="shared" si="14"/>
        <v>#DIV/0!</v>
      </c>
      <c r="W58" s="729" t="e">
        <f t="shared" si="14"/>
        <v>#DIV/0!</v>
      </c>
      <c r="X58" s="729" t="e">
        <f t="shared" si="14"/>
        <v>#DIV/0!</v>
      </c>
      <c r="Y58" s="729" t="e">
        <f t="shared" si="14"/>
        <v>#DIV/0!</v>
      </c>
      <c r="Z58" s="729" t="e">
        <f t="shared" si="14"/>
        <v>#DIV/0!</v>
      </c>
      <c r="AA58" s="729" t="e">
        <f t="shared" si="14"/>
        <v>#DIV/0!</v>
      </c>
      <c r="AB58" s="729" t="e">
        <f t="shared" si="14"/>
        <v>#DIV/0!</v>
      </c>
      <c r="AC58" s="729" t="e">
        <f t="shared" si="14"/>
        <v>#DIV/0!</v>
      </c>
      <c r="AD58" s="729" t="e">
        <f t="shared" si="14"/>
        <v>#DIV/0!</v>
      </c>
      <c r="AE58" s="729" t="e">
        <f t="shared" si="14"/>
        <v>#DIV/0!</v>
      </c>
      <c r="AF58" s="729" t="e">
        <f t="shared" si="14"/>
        <v>#DIV/0!</v>
      </c>
      <c r="AG58" s="729" t="e">
        <f t="shared" si="14"/>
        <v>#DIV/0!</v>
      </c>
      <c r="AH58" s="729" t="e">
        <f t="shared" si="14"/>
        <v>#DIV/0!</v>
      </c>
      <c r="AI58" s="729" t="e">
        <f t="shared" si="14"/>
        <v>#DIV/0!</v>
      </c>
      <c r="AJ58" s="730" t="e">
        <f t="shared" si="14"/>
        <v>#DIV/0!</v>
      </c>
    </row>
    <row r="59" spans="1:37" ht="25.15" customHeight="1">
      <c r="A59" s="174"/>
      <c r="B59" s="484" t="s">
        <v>349</v>
      </c>
      <c r="C59" s="715" t="s">
        <v>350</v>
      </c>
      <c r="D59" s="716" t="s">
        <v>351</v>
      </c>
      <c r="E59" s="753" t="s">
        <v>352</v>
      </c>
      <c r="F59" s="754" t="s">
        <v>233</v>
      </c>
      <c r="G59" s="754">
        <v>0</v>
      </c>
      <c r="H59" s="426">
        <f>+I59</f>
        <v>1</v>
      </c>
      <c r="I59" s="427">
        <f t="shared" ref="I59:AJ59" si="15">I41/(I41+I49)</f>
        <v>1</v>
      </c>
      <c r="J59" s="427">
        <f t="shared" si="15"/>
        <v>1</v>
      </c>
      <c r="K59" s="427">
        <f t="shared" si="15"/>
        <v>1</v>
      </c>
      <c r="L59" s="428">
        <f t="shared" si="15"/>
        <v>1</v>
      </c>
      <c r="M59" s="428">
        <f t="shared" si="15"/>
        <v>1</v>
      </c>
      <c r="N59" s="428">
        <f t="shared" si="15"/>
        <v>1</v>
      </c>
      <c r="O59" s="428">
        <f t="shared" si="15"/>
        <v>1</v>
      </c>
      <c r="P59" s="428">
        <f t="shared" si="15"/>
        <v>1</v>
      </c>
      <c r="Q59" s="428">
        <f t="shared" si="15"/>
        <v>1</v>
      </c>
      <c r="R59" s="428">
        <f t="shared" si="15"/>
        <v>1</v>
      </c>
      <c r="S59" s="428">
        <f t="shared" si="15"/>
        <v>1</v>
      </c>
      <c r="T59" s="428">
        <f t="shared" si="15"/>
        <v>1</v>
      </c>
      <c r="U59" s="428">
        <f t="shared" si="15"/>
        <v>1</v>
      </c>
      <c r="V59" s="428">
        <f t="shared" si="15"/>
        <v>1</v>
      </c>
      <c r="W59" s="428">
        <f t="shared" si="15"/>
        <v>1</v>
      </c>
      <c r="X59" s="428">
        <f t="shared" si="15"/>
        <v>1</v>
      </c>
      <c r="Y59" s="428">
        <f t="shared" si="15"/>
        <v>1</v>
      </c>
      <c r="Z59" s="428">
        <f t="shared" si="15"/>
        <v>1</v>
      </c>
      <c r="AA59" s="428">
        <f t="shared" si="15"/>
        <v>1</v>
      </c>
      <c r="AB59" s="428">
        <f t="shared" si="15"/>
        <v>1</v>
      </c>
      <c r="AC59" s="428">
        <f t="shared" si="15"/>
        <v>1</v>
      </c>
      <c r="AD59" s="428">
        <f t="shared" si="15"/>
        <v>1</v>
      </c>
      <c r="AE59" s="428">
        <f t="shared" si="15"/>
        <v>1</v>
      </c>
      <c r="AF59" s="428">
        <f t="shared" si="15"/>
        <v>1</v>
      </c>
      <c r="AG59" s="428">
        <f t="shared" si="15"/>
        <v>1</v>
      </c>
      <c r="AH59" s="428">
        <f t="shared" si="15"/>
        <v>1</v>
      </c>
      <c r="AI59" s="428">
        <f t="shared" si="15"/>
        <v>1</v>
      </c>
      <c r="AJ59" s="429">
        <f t="shared" si="15"/>
        <v>1</v>
      </c>
    </row>
    <row r="60" spans="1:37" ht="25.15" customHeight="1" thickBot="1">
      <c r="A60" s="174"/>
      <c r="B60" s="485"/>
      <c r="C60" s="725" t="s">
        <v>353</v>
      </c>
      <c r="D60" s="755" t="s">
        <v>354</v>
      </c>
      <c r="E60" s="727" t="s">
        <v>355</v>
      </c>
      <c r="F60" s="751" t="s">
        <v>233</v>
      </c>
      <c r="G60" s="750">
        <v>0</v>
      </c>
      <c r="H60" s="430">
        <f>+I60</f>
        <v>1</v>
      </c>
      <c r="I60" s="431">
        <f t="shared" ref="I60:AJ60" si="16">I41/(I41+I48+I49+I50)</f>
        <v>1</v>
      </c>
      <c r="J60" s="431">
        <f t="shared" si="16"/>
        <v>1</v>
      </c>
      <c r="K60" s="431">
        <f t="shared" si="16"/>
        <v>1</v>
      </c>
      <c r="L60" s="432">
        <f>L41/(L41+L48+L49+L50)</f>
        <v>1</v>
      </c>
      <c r="M60" s="432">
        <f t="shared" si="16"/>
        <v>1</v>
      </c>
      <c r="N60" s="432">
        <f t="shared" si="16"/>
        <v>1</v>
      </c>
      <c r="O60" s="432">
        <f t="shared" si="16"/>
        <v>1</v>
      </c>
      <c r="P60" s="432">
        <f t="shared" si="16"/>
        <v>1</v>
      </c>
      <c r="Q60" s="432">
        <f t="shared" si="16"/>
        <v>1</v>
      </c>
      <c r="R60" s="432">
        <f t="shared" si="16"/>
        <v>1</v>
      </c>
      <c r="S60" s="432">
        <f t="shared" si="16"/>
        <v>1</v>
      </c>
      <c r="T60" s="432">
        <f t="shared" si="16"/>
        <v>1</v>
      </c>
      <c r="U60" s="432">
        <f t="shared" si="16"/>
        <v>1</v>
      </c>
      <c r="V60" s="432">
        <f t="shared" si="16"/>
        <v>1</v>
      </c>
      <c r="W60" s="432">
        <f t="shared" si="16"/>
        <v>1</v>
      </c>
      <c r="X60" s="432">
        <f t="shared" si="16"/>
        <v>1</v>
      </c>
      <c r="Y60" s="432">
        <f t="shared" si="16"/>
        <v>1</v>
      </c>
      <c r="Z60" s="432">
        <f t="shared" si="16"/>
        <v>1</v>
      </c>
      <c r="AA60" s="432">
        <f t="shared" si="16"/>
        <v>1</v>
      </c>
      <c r="AB60" s="432">
        <f t="shared" si="16"/>
        <v>1</v>
      </c>
      <c r="AC60" s="432">
        <f t="shared" si="16"/>
        <v>1</v>
      </c>
      <c r="AD60" s="432">
        <f t="shared" si="16"/>
        <v>1</v>
      </c>
      <c r="AE60" s="432">
        <f t="shared" si="16"/>
        <v>1</v>
      </c>
      <c r="AF60" s="432">
        <f t="shared" si="16"/>
        <v>1</v>
      </c>
      <c r="AG60" s="432">
        <f t="shared" si="16"/>
        <v>1</v>
      </c>
      <c r="AH60" s="432">
        <f t="shared" si="16"/>
        <v>1</v>
      </c>
      <c r="AI60" s="432">
        <f t="shared" si="16"/>
        <v>1</v>
      </c>
      <c r="AJ60" s="433">
        <f t="shared" si="16"/>
        <v>1</v>
      </c>
    </row>
    <row r="61" spans="1:37">
      <c r="A61" s="201"/>
      <c r="B61" s="202"/>
      <c r="C61" s="202"/>
      <c r="D61" s="203"/>
      <c r="E61" s="204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</row>
    <row r="62" spans="1:37">
      <c r="A62" s="201"/>
      <c r="B62" s="202"/>
      <c r="C62" s="202"/>
      <c r="D62" s="138" t="str">
        <f>'TITLE PAGE'!B9</f>
        <v>Company:</v>
      </c>
      <c r="E62" s="140" t="str">
        <f>'TITLE PAGE'!D9</f>
        <v>Albion Water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</row>
    <row r="63" spans="1:37">
      <c r="A63" s="201"/>
      <c r="B63" s="202"/>
      <c r="C63" s="202"/>
      <c r="D63" s="142" t="str">
        <f>'TITLE PAGE'!B10</f>
        <v>Resource Zone Name:</v>
      </c>
      <c r="E63" s="144" t="str">
        <f>'TITLE PAGE'!D10</f>
        <v>Five Oaks</v>
      </c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</row>
    <row r="64" spans="1:37">
      <c r="A64" s="201"/>
      <c r="B64" s="202"/>
      <c r="C64" s="202"/>
      <c r="D64" s="142" t="str">
        <f>'TITLE PAGE'!B11</f>
        <v>Resource Zone Number:</v>
      </c>
      <c r="E64" s="147">
        <f>'TITLE PAGE'!D11</f>
        <v>2</v>
      </c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</row>
    <row r="65" spans="1:36">
      <c r="A65" s="201"/>
      <c r="B65" s="202"/>
      <c r="C65" s="202"/>
      <c r="D65" s="142" t="str">
        <f>'TITLE PAGE'!B12</f>
        <v xml:space="preserve">Planning Scenario Name:                                                                     </v>
      </c>
      <c r="E65" s="144" t="str">
        <f>'TITLE PAGE'!D12</f>
        <v>Dry Year Annual Average</v>
      </c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</row>
    <row r="66" spans="1:36">
      <c r="A66" s="201"/>
      <c r="B66" s="202"/>
      <c r="C66" s="202"/>
      <c r="D66" s="150" t="str">
        <f>'TITLE PAGE'!B13</f>
        <v xml:space="preserve">Chosen Level of Service:  </v>
      </c>
      <c r="E66" s="177" t="str">
        <f>'TITLE PAGE'!D13</f>
        <v>See WRMP document</v>
      </c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 ht="18">
      <c r="A67" s="201"/>
      <c r="B67" s="202"/>
      <c r="C67" s="202"/>
      <c r="D67" s="205"/>
      <c r="E67" s="204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9" priority="4" stopIfTrue="1" operator="equal">
      <formula>""</formula>
    </cfRule>
  </conditionalFormatting>
  <conditionalFormatting sqref="D58">
    <cfRule type="cellIs" dxfId="8" priority="3" stopIfTrue="1" operator="notEqual">
      <formula>"Unmeasured Household - Occupancy Rate"</formula>
    </cfRule>
  </conditionalFormatting>
  <conditionalFormatting sqref="F58">
    <cfRule type="cellIs" dxfId="7" priority="2" stopIfTrue="1" operator="notEqual">
      <formula>"h/prop"</formula>
    </cfRule>
  </conditionalFormatting>
  <conditionalFormatting sqref="E58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21"/>
  <sheetViews>
    <sheetView topLeftCell="B1" zoomScale="80" zoomScaleNormal="80" workbookViewId="0" xr3:uid="{78B4E459-6924-5F8B-B7BA-2DD04133E49E}">
      <selection activeCell="L26" sqref="L26"/>
    </sheetView>
  </sheetViews>
  <sheetFormatPr defaultColWidth="8.88671875" defaultRowHeight="15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36" ht="18.75" thickBot="1">
      <c r="A1" s="114"/>
      <c r="B1" s="143"/>
      <c r="C1" s="158" t="s">
        <v>356</v>
      </c>
      <c r="D1" s="159"/>
      <c r="E1" s="160"/>
      <c r="F1" s="161"/>
      <c r="G1" s="161"/>
      <c r="H1" s="571"/>
      <c r="I1" s="572"/>
      <c r="J1" s="573"/>
      <c r="K1" s="571"/>
      <c r="L1" s="574"/>
      <c r="M1" s="571"/>
      <c r="N1" s="16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161"/>
      <c r="AI1" s="571"/>
      <c r="AJ1" s="571"/>
    </row>
    <row r="2" spans="1:36" ht="32.25" thickBot="1">
      <c r="A2" s="162"/>
      <c r="B2" s="163"/>
      <c r="C2" s="123" t="s">
        <v>130</v>
      </c>
      <c r="D2" s="124" t="s">
        <v>160</v>
      </c>
      <c r="E2" s="164" t="s">
        <v>131</v>
      </c>
      <c r="F2" s="124" t="s">
        <v>161</v>
      </c>
      <c r="G2" s="165" t="s">
        <v>211</v>
      </c>
      <c r="H2" s="166" t="str">
        <f>'TITLE PAGE'!D14</f>
        <v>2017/18</v>
      </c>
      <c r="I2" s="167" t="str">
        <f>'WRZ summary'!E3</f>
        <v>For info 2017-18</v>
      </c>
      <c r="J2" s="168" t="str">
        <f>'WRZ summary'!F3</f>
        <v>For info 2018-19</v>
      </c>
      <c r="K2" s="168" t="str">
        <f>'WRZ summary'!G3</f>
        <v>For info 2019-20</v>
      </c>
      <c r="L2" s="169" t="str">
        <f>'WRZ summary'!H3</f>
        <v>2020-21</v>
      </c>
      <c r="M2" s="169" t="str">
        <f>'WRZ summary'!I3</f>
        <v>2021-22</v>
      </c>
      <c r="N2" s="169" t="str">
        <f>'WRZ summary'!J3</f>
        <v>2022-23</v>
      </c>
      <c r="O2" s="169" t="str">
        <f>'WRZ summary'!K3</f>
        <v>2023-24</v>
      </c>
      <c r="P2" s="169" t="str">
        <f>'WRZ summary'!L3</f>
        <v>2024-25</v>
      </c>
      <c r="Q2" s="169" t="str">
        <f>'WRZ summary'!M3</f>
        <v>2025-26</v>
      </c>
      <c r="R2" s="169" t="str">
        <f>'WRZ summary'!N3</f>
        <v>2026-27</v>
      </c>
      <c r="S2" s="169" t="str">
        <f>'WRZ summary'!O3</f>
        <v>2027-28</v>
      </c>
      <c r="T2" s="169" t="str">
        <f>'WRZ summary'!P3</f>
        <v>2028-29</v>
      </c>
      <c r="U2" s="169" t="str">
        <f>'WRZ summary'!Q3</f>
        <v>2029-2030</v>
      </c>
      <c r="V2" s="169" t="str">
        <f>'WRZ summary'!R3</f>
        <v>2030-2031</v>
      </c>
      <c r="W2" s="169" t="str">
        <f>'WRZ summary'!S3</f>
        <v>2031-2032</v>
      </c>
      <c r="X2" s="169" t="str">
        <f>'WRZ summary'!T3</f>
        <v>2032-33</v>
      </c>
      <c r="Y2" s="169" t="str">
        <f>'WRZ summary'!U3</f>
        <v>2033-34</v>
      </c>
      <c r="Z2" s="169" t="str">
        <f>'WRZ summary'!V3</f>
        <v>2034-35</v>
      </c>
      <c r="AA2" s="169" t="str">
        <f>'WRZ summary'!W3</f>
        <v>2035-36</v>
      </c>
      <c r="AB2" s="169" t="str">
        <f>'WRZ summary'!X3</f>
        <v>2036-37</v>
      </c>
      <c r="AC2" s="169" t="str">
        <f>'WRZ summary'!Y3</f>
        <v>2037-38</v>
      </c>
      <c r="AD2" s="169" t="str">
        <f>'WRZ summary'!Z3</f>
        <v>2038-39</v>
      </c>
      <c r="AE2" s="169" t="str">
        <f>'WRZ summary'!AA3</f>
        <v>2039-40</v>
      </c>
      <c r="AF2" s="169" t="str">
        <f>'WRZ summary'!AB3</f>
        <v>2040-41</v>
      </c>
      <c r="AG2" s="169" t="str">
        <f>'WRZ summary'!AC3</f>
        <v>2040-42</v>
      </c>
      <c r="AH2" s="169" t="str">
        <f>'WRZ summary'!AD3</f>
        <v>2040-43</v>
      </c>
      <c r="AI2" s="169" t="str">
        <f>'WRZ summary'!AE3</f>
        <v>2040-44</v>
      </c>
      <c r="AJ2" s="170" t="str">
        <f>'WRZ summary'!AF3</f>
        <v>2040-45</v>
      </c>
    </row>
    <row r="3" spans="1:36">
      <c r="A3" s="133"/>
      <c r="B3" s="491" t="s">
        <v>357</v>
      </c>
      <c r="C3" s="756" t="s">
        <v>358</v>
      </c>
      <c r="D3" s="757" t="s">
        <v>359</v>
      </c>
      <c r="E3" s="757" t="s">
        <v>360</v>
      </c>
      <c r="F3" s="756" t="s">
        <v>93</v>
      </c>
      <c r="G3" s="602">
        <v>2</v>
      </c>
      <c r="H3" s="606">
        <f>SUM('3. BL Demand'!H3:H6,'3. BL Demand'!H28:H29,'3. BL Demand'!H34:H35)</f>
        <v>1.380013020833333E-2</v>
      </c>
      <c r="I3" s="369">
        <f>SUM('3. BL Demand'!I3:I6,'3. BL Demand'!I28:I29,'3. BL Demand'!I34:I35)</f>
        <v>1.380013020833333E-2</v>
      </c>
      <c r="J3" s="369">
        <f>SUM('3. BL Demand'!J3:J6,'3. BL Demand'!J28:J29,'3. BL Demand'!J34:J35)</f>
        <v>2.9477078125E-2</v>
      </c>
      <c r="K3" s="369">
        <f>SUM('3. BL Demand'!K3:K6,'3. BL Demand'!K28:K29,'3. BL Demand'!K34:K35)</f>
        <v>4.9128463541666667E-2</v>
      </c>
      <c r="L3" s="568">
        <f>SUM('3. BL Demand'!L3:L6,'3. BL Demand'!L28:L29,'3. BL Demand'!L34:L35)</f>
        <v>6.877984895833332E-2</v>
      </c>
      <c r="M3" s="758">
        <f>SUM('3. BL Demand'!M3:M6,'3. BL Demand'!M28:M29,'3. BL Demand'!M34:M35)</f>
        <v>8.351838802083332E-2</v>
      </c>
      <c r="N3" s="758">
        <f>SUM('3. BL Demand'!N3:N6,'3. BL Demand'!N28:N29,'3. BL Demand'!N34:N35)</f>
        <v>8.351838802083332E-2</v>
      </c>
      <c r="O3" s="758">
        <f>SUM('3. BL Demand'!O3:O6,'3. BL Demand'!O28:O29,'3. BL Demand'!O34:O35)</f>
        <v>8.351838802083332E-2</v>
      </c>
      <c r="P3" s="758">
        <f>SUM('3. BL Demand'!P3:P6,'3. BL Demand'!P28:P29,'3. BL Demand'!P34:P35)</f>
        <v>8.351838802083332E-2</v>
      </c>
      <c r="Q3" s="758">
        <f>SUM('3. BL Demand'!Q3:Q6,'3. BL Demand'!Q28:Q29,'3. BL Demand'!Q34:Q35)</f>
        <v>8.351838802083332E-2</v>
      </c>
      <c r="R3" s="758">
        <f>SUM('3. BL Demand'!R3:R6,'3. BL Demand'!R28:R29,'3. BL Demand'!R34:R35)</f>
        <v>8.351838802083332E-2</v>
      </c>
      <c r="S3" s="758">
        <f>SUM('3. BL Demand'!S3:S6,'3. BL Demand'!S28:S29,'3. BL Demand'!S34:S35)</f>
        <v>8.351838802083332E-2</v>
      </c>
      <c r="T3" s="758">
        <f>SUM('3. BL Demand'!T3:T6,'3. BL Demand'!T28:T29,'3. BL Demand'!T34:T35)</f>
        <v>8.351838802083332E-2</v>
      </c>
      <c r="U3" s="758">
        <f>SUM('3. BL Demand'!U3:U6,'3. BL Demand'!U28:U29,'3. BL Demand'!U34:U35)</f>
        <v>8.351838802083332E-2</v>
      </c>
      <c r="V3" s="758">
        <f>SUM('3. BL Demand'!V3:V6,'3. BL Demand'!V28:V29,'3. BL Demand'!V34:V35)</f>
        <v>8.351838802083332E-2</v>
      </c>
      <c r="W3" s="758">
        <f>SUM('3. BL Demand'!W3:W6,'3. BL Demand'!W28:W29,'3. BL Demand'!W34:W35)</f>
        <v>8.351838802083332E-2</v>
      </c>
      <c r="X3" s="758">
        <f>SUM('3. BL Demand'!X3:X6,'3. BL Demand'!X28:X29,'3. BL Demand'!X34:X35)</f>
        <v>8.351838802083332E-2</v>
      </c>
      <c r="Y3" s="758">
        <f>SUM('3. BL Demand'!Y3:Y6,'3. BL Demand'!Y28:Y29,'3. BL Demand'!Y34:Y35)</f>
        <v>8.351838802083332E-2</v>
      </c>
      <c r="Z3" s="758">
        <f>SUM('3. BL Demand'!Z3:Z6,'3. BL Demand'!Z28:Z29,'3. BL Demand'!Z34:Z35)</f>
        <v>8.351838802083332E-2</v>
      </c>
      <c r="AA3" s="758">
        <f>SUM('3. BL Demand'!AA3:AA6,'3. BL Demand'!AA28:AA29,'3. BL Demand'!AA34:AA35)</f>
        <v>8.351838802083332E-2</v>
      </c>
      <c r="AB3" s="758">
        <f>SUM('3. BL Demand'!AB3:AB6,'3. BL Demand'!AB28:AB29,'3. BL Demand'!AB34:AB35)</f>
        <v>8.351838802083332E-2</v>
      </c>
      <c r="AC3" s="758">
        <f>SUM('3. BL Demand'!AC3:AC6,'3. BL Demand'!AC28:AC29,'3. BL Demand'!AC34:AC35)</f>
        <v>8.351838802083332E-2</v>
      </c>
      <c r="AD3" s="758">
        <f>SUM('3. BL Demand'!AD3:AD6,'3. BL Demand'!AD28:AD29,'3. BL Demand'!AD34:AD35)</f>
        <v>8.351838802083332E-2</v>
      </c>
      <c r="AE3" s="758">
        <f>SUM('3. BL Demand'!AE3:AE6,'3. BL Demand'!AE28:AE29,'3. BL Demand'!AE34:AE35)</f>
        <v>8.351838802083332E-2</v>
      </c>
      <c r="AF3" s="758">
        <f>SUM('3. BL Demand'!AF3:AF6,'3. BL Demand'!AF28:AF29,'3. BL Demand'!AF34:AF35)</f>
        <v>8.351838802083332E-2</v>
      </c>
      <c r="AG3" s="758">
        <f>SUM('3. BL Demand'!AG3:AG6,'3. BL Demand'!AG28:AG29,'3. BL Demand'!AG34:AG35)</f>
        <v>8.351838802083332E-2</v>
      </c>
      <c r="AH3" s="758">
        <f>SUM('3. BL Demand'!AH3:AH6,'3. BL Demand'!AH28:AH29,'3. BL Demand'!AH34:AH35)</f>
        <v>8.351838802083332E-2</v>
      </c>
      <c r="AI3" s="758">
        <f>SUM('3. BL Demand'!AI3:AI6,'3. BL Demand'!AI28:AI29,'3. BL Demand'!AI34:AI35)</f>
        <v>8.351838802083332E-2</v>
      </c>
      <c r="AJ3" s="758">
        <f>SUM('3. BL Demand'!AJ3:AJ6,'3. BL Demand'!AJ28:AJ29,'3. BL Demand'!AJ34:AJ35)</f>
        <v>8.351838802083332E-2</v>
      </c>
    </row>
    <row r="4" spans="1:36">
      <c r="A4" s="133"/>
      <c r="B4" s="492"/>
      <c r="C4" s="756" t="s">
        <v>361</v>
      </c>
      <c r="D4" s="604" t="s">
        <v>362</v>
      </c>
      <c r="E4" s="759" t="s">
        <v>363</v>
      </c>
      <c r="F4" s="605" t="s">
        <v>93</v>
      </c>
      <c r="G4" s="605">
        <v>2</v>
      </c>
      <c r="H4" s="606">
        <f>('2. BL Supply'!H17+'2. BL Supply'!H18)-('2. BL Supply'!H24+'2. BL Supply'!H25)</f>
        <v>0</v>
      </c>
      <c r="I4" s="369">
        <f>('2. BL Supply'!I17+'2. BL Supply'!I18)-('2. BL Supply'!I24+'2. BL Supply'!I25)</f>
        <v>0</v>
      </c>
      <c r="J4" s="369">
        <f>('2. BL Supply'!J17+'2. BL Supply'!J18)-('2. BL Supply'!J24+'2. BL Supply'!J25)</f>
        <v>0</v>
      </c>
      <c r="K4" s="369">
        <f>('2. BL Supply'!K17+'2. BL Supply'!K18)-('2. BL Supply'!K24+'2. BL Supply'!K25)</f>
        <v>0</v>
      </c>
      <c r="L4" s="568">
        <f>('2. BL Supply'!L17+'2. BL Supply'!L18)-('2. BL Supply'!L24+'2. BL Supply'!L25)</f>
        <v>0</v>
      </c>
      <c r="M4" s="568">
        <f>('2. BL Supply'!M17+'2. BL Supply'!M18)-('2. BL Supply'!M24+'2. BL Supply'!M25)</f>
        <v>0</v>
      </c>
      <c r="N4" s="568">
        <f>('2. BL Supply'!N17+'2. BL Supply'!N18)-('2. BL Supply'!N24+'2. BL Supply'!N25)</f>
        <v>0</v>
      </c>
      <c r="O4" s="568">
        <f>('2. BL Supply'!O17+'2. BL Supply'!O18)-('2. BL Supply'!O24+'2. BL Supply'!O25)</f>
        <v>0</v>
      </c>
      <c r="P4" s="568">
        <f>('2. BL Supply'!P17+'2. BL Supply'!P18)-('2. BL Supply'!P24+'2. BL Supply'!P25)</f>
        <v>0</v>
      </c>
      <c r="Q4" s="568">
        <f>('2. BL Supply'!Q17+'2. BL Supply'!Q18)-('2. BL Supply'!Q24+'2. BL Supply'!Q25)</f>
        <v>0</v>
      </c>
      <c r="R4" s="568">
        <f>('2. BL Supply'!R17+'2. BL Supply'!R18)-('2. BL Supply'!R24+'2. BL Supply'!R25)</f>
        <v>0</v>
      </c>
      <c r="S4" s="568">
        <f>('2. BL Supply'!S17+'2. BL Supply'!S18)-('2. BL Supply'!S24+'2. BL Supply'!S25)</f>
        <v>0</v>
      </c>
      <c r="T4" s="568">
        <f>('2. BL Supply'!T17+'2. BL Supply'!T18)-('2. BL Supply'!T24+'2. BL Supply'!T25)</f>
        <v>0</v>
      </c>
      <c r="U4" s="568">
        <f>('2. BL Supply'!U17+'2. BL Supply'!U18)-('2. BL Supply'!U24+'2. BL Supply'!U25)</f>
        <v>0</v>
      </c>
      <c r="V4" s="568">
        <f>('2. BL Supply'!V17+'2. BL Supply'!V18)-('2. BL Supply'!V24+'2. BL Supply'!V25)</f>
        <v>0</v>
      </c>
      <c r="W4" s="568">
        <f>('2. BL Supply'!W17+'2. BL Supply'!W18)-('2. BL Supply'!W24+'2. BL Supply'!W25)</f>
        <v>0</v>
      </c>
      <c r="X4" s="568">
        <f>('2. BL Supply'!X17+'2. BL Supply'!X18)-('2. BL Supply'!X24+'2. BL Supply'!X25)</f>
        <v>0</v>
      </c>
      <c r="Y4" s="568">
        <f>('2. BL Supply'!Y17+'2. BL Supply'!Y18)-('2. BL Supply'!Y24+'2. BL Supply'!Y25)</f>
        <v>0</v>
      </c>
      <c r="Z4" s="568">
        <f>('2. BL Supply'!Z17+'2. BL Supply'!Z18)-('2. BL Supply'!Z24+'2. BL Supply'!Z25)</f>
        <v>0</v>
      </c>
      <c r="AA4" s="568">
        <f>('2. BL Supply'!AA17+'2. BL Supply'!AA18)-('2. BL Supply'!AA24+'2. BL Supply'!AA25)</f>
        <v>0</v>
      </c>
      <c r="AB4" s="568">
        <f>('2. BL Supply'!AB17+'2. BL Supply'!AB18)-('2. BL Supply'!AB24+'2. BL Supply'!AB25)</f>
        <v>0</v>
      </c>
      <c r="AC4" s="568">
        <f>('2. BL Supply'!AC17+'2. BL Supply'!AC18)-('2. BL Supply'!AC24+'2. BL Supply'!AC25)</f>
        <v>0</v>
      </c>
      <c r="AD4" s="568">
        <f>('2. BL Supply'!AD17+'2. BL Supply'!AD18)-('2. BL Supply'!AD24+'2. BL Supply'!AD25)</f>
        <v>0</v>
      </c>
      <c r="AE4" s="568">
        <f>('2. BL Supply'!AE17+'2. BL Supply'!AE18)-('2. BL Supply'!AE24+'2. BL Supply'!AE25)</f>
        <v>0</v>
      </c>
      <c r="AF4" s="568">
        <f>('2. BL Supply'!AF17+'2. BL Supply'!AF18)-('2. BL Supply'!AF24+'2. BL Supply'!AF25)</f>
        <v>0</v>
      </c>
      <c r="AG4" s="568">
        <f>('2. BL Supply'!AG17+'2. BL Supply'!AG18)-('2. BL Supply'!AG24+'2. BL Supply'!AG25)</f>
        <v>0</v>
      </c>
      <c r="AH4" s="568">
        <f>('2. BL Supply'!AH17+'2. BL Supply'!AH18)-('2. BL Supply'!AH24+'2. BL Supply'!AH25)</f>
        <v>0</v>
      </c>
      <c r="AI4" s="568">
        <f>('2. BL Supply'!AI17+'2. BL Supply'!AI18)-('2. BL Supply'!AI24+'2. BL Supply'!AI25)</f>
        <v>0</v>
      </c>
      <c r="AJ4" s="622">
        <f>('2. BL Supply'!AJ17+'2. BL Supply'!AJ18)-('2. BL Supply'!AJ24+'2. BL Supply'!AJ25)</f>
        <v>0</v>
      </c>
    </row>
    <row r="5" spans="1:36">
      <c r="A5" s="133"/>
      <c r="B5" s="492"/>
      <c r="C5" s="756" t="s">
        <v>91</v>
      </c>
      <c r="D5" s="604" t="s">
        <v>364</v>
      </c>
      <c r="E5" s="759" t="s">
        <v>365</v>
      </c>
      <c r="F5" s="605" t="s">
        <v>93</v>
      </c>
      <c r="G5" s="605">
        <v>2</v>
      </c>
      <c r="H5" s="606">
        <f>H4+('2. BL Supply'!H4+'2. BL Supply'!H7)-('2. BL Supply'!H10+'2. BL Supply'!H14)</f>
        <v>0.11700000000000001</v>
      </c>
      <c r="I5" s="369">
        <f>I4+('2. BL Supply'!I4+'2. BL Supply'!I7)-('2. BL Supply'!I10+'2. BL Supply'!I14)</f>
        <v>0.11700000000000001</v>
      </c>
      <c r="J5" s="369">
        <f>J4+('2. BL Supply'!J4+'2. BL Supply'!J7)-('2. BL Supply'!J10+'2. BL Supply'!J14)</f>
        <v>0.11699999999999999</v>
      </c>
      <c r="K5" s="369">
        <f>K4+('2. BL Supply'!K4+'2. BL Supply'!K7)-('2. BL Supply'!K10+'2. BL Supply'!K14)</f>
        <v>0.11700000000000002</v>
      </c>
      <c r="L5" s="568">
        <f>L4+('2. BL Supply'!L4+'2. BL Supply'!L7)-('2. BL Supply'!L10+'2. BL Supply'!L14)</f>
        <v>0.11700000000000002</v>
      </c>
      <c r="M5" s="568">
        <f>M4+('2. BL Supply'!M4+'2. BL Supply'!M7)-('2. BL Supply'!M10+'2. BL Supply'!M14)</f>
        <v>0.11699999999999999</v>
      </c>
      <c r="N5" s="568">
        <f>N4+('2. BL Supply'!N4+'2. BL Supply'!N7)-('2. BL Supply'!N10+'2. BL Supply'!N14)</f>
        <v>0.11699999999999999</v>
      </c>
      <c r="O5" s="568">
        <f>O4+('2. BL Supply'!O4+'2. BL Supply'!O7)-('2. BL Supply'!O10+'2. BL Supply'!O14)</f>
        <v>0.11699999999999999</v>
      </c>
      <c r="P5" s="568">
        <f>P4+('2. BL Supply'!P4+'2. BL Supply'!P7)-('2. BL Supply'!P10+'2. BL Supply'!P14)</f>
        <v>0.11699999999999999</v>
      </c>
      <c r="Q5" s="568">
        <f>Q4+('2. BL Supply'!Q4+'2. BL Supply'!Q7)-('2. BL Supply'!Q10+'2. BL Supply'!Q14)</f>
        <v>0.11699999999999999</v>
      </c>
      <c r="R5" s="568">
        <f>R4+('2. BL Supply'!R4+'2. BL Supply'!R7)-('2. BL Supply'!R10+'2. BL Supply'!R14)</f>
        <v>0.11699999999999999</v>
      </c>
      <c r="S5" s="568">
        <f>S4+('2. BL Supply'!S4+'2. BL Supply'!S7)-('2. BL Supply'!S10+'2. BL Supply'!S14)</f>
        <v>0.11699999999999999</v>
      </c>
      <c r="T5" s="568">
        <f>T4+('2. BL Supply'!T4+'2. BL Supply'!T7)-('2. BL Supply'!T10+'2. BL Supply'!T14)</f>
        <v>0.11699999999999999</v>
      </c>
      <c r="U5" s="568">
        <f>U4+('2. BL Supply'!U4+'2. BL Supply'!U7)-('2. BL Supply'!U10+'2. BL Supply'!U14)</f>
        <v>0.11699999999999999</v>
      </c>
      <c r="V5" s="568">
        <f>V4+('2. BL Supply'!V4+'2. BL Supply'!V7)-('2. BL Supply'!V10+'2. BL Supply'!V14)</f>
        <v>0.11699999999999999</v>
      </c>
      <c r="W5" s="568">
        <f>W4+('2. BL Supply'!W4+'2. BL Supply'!W7)-('2. BL Supply'!W10+'2. BL Supply'!W14)</f>
        <v>0.11699999999999999</v>
      </c>
      <c r="X5" s="568">
        <f>X4+('2. BL Supply'!X4+'2. BL Supply'!X7)-('2. BL Supply'!X10+'2. BL Supply'!X14)</f>
        <v>0.11699999999999999</v>
      </c>
      <c r="Y5" s="568">
        <f>Y4+('2. BL Supply'!Y4+'2. BL Supply'!Y7)-('2. BL Supply'!Y10+'2. BL Supply'!Y14)</f>
        <v>0.11699999999999999</v>
      </c>
      <c r="Z5" s="568">
        <f>Z4+('2. BL Supply'!Z4+'2. BL Supply'!Z7)-('2. BL Supply'!Z10+'2. BL Supply'!Z14)</f>
        <v>0.11699999999999999</v>
      </c>
      <c r="AA5" s="568">
        <f>AA4+('2. BL Supply'!AA4+'2. BL Supply'!AA7)-('2. BL Supply'!AA10+'2. BL Supply'!AA14)</f>
        <v>0.11699999999999999</v>
      </c>
      <c r="AB5" s="568">
        <f>AB4+('2. BL Supply'!AB4+'2. BL Supply'!AB7)-('2. BL Supply'!AB10+'2. BL Supply'!AB14)</f>
        <v>0.11699999999999999</v>
      </c>
      <c r="AC5" s="568">
        <f>AC4+('2. BL Supply'!AC4+'2. BL Supply'!AC7)-('2. BL Supply'!AC10+'2. BL Supply'!AC14)</f>
        <v>0.11699999999999999</v>
      </c>
      <c r="AD5" s="568">
        <f>AD4+('2. BL Supply'!AD4+'2. BL Supply'!AD7)-('2. BL Supply'!AD10+'2. BL Supply'!AD14)</f>
        <v>0.11699999999999999</v>
      </c>
      <c r="AE5" s="568">
        <f>AE4+('2. BL Supply'!AE4+'2. BL Supply'!AE7)-('2. BL Supply'!AE10+'2. BL Supply'!AE14)</f>
        <v>0.11699999999999999</v>
      </c>
      <c r="AF5" s="568">
        <f>AF4+('2. BL Supply'!AF4+'2. BL Supply'!AF7)-('2. BL Supply'!AF10+'2. BL Supply'!AF14)</f>
        <v>0.11699999999999999</v>
      </c>
      <c r="AG5" s="568">
        <f>AG4+('2. BL Supply'!AG4+'2. BL Supply'!AG7)-('2. BL Supply'!AG10+'2. BL Supply'!AG14)</f>
        <v>0.11699999999999999</v>
      </c>
      <c r="AH5" s="568">
        <f>AH4+('2. BL Supply'!AH4+'2. BL Supply'!AH7)-('2. BL Supply'!AH10+'2. BL Supply'!AH14)</f>
        <v>0.11699999999999999</v>
      </c>
      <c r="AI5" s="568">
        <f>AI4+('2. BL Supply'!AI4+'2. BL Supply'!AI7)-('2. BL Supply'!AI10+'2. BL Supply'!AI14)</f>
        <v>0.11699999999999999</v>
      </c>
      <c r="AJ5" s="568">
        <f>AJ4+('2. BL Supply'!AJ4+'2. BL Supply'!AJ7)-('2. BL Supply'!AJ10+'2. BL Supply'!AJ14)</f>
        <v>0.11699999999999999</v>
      </c>
    </row>
    <row r="6" spans="1:36">
      <c r="A6" s="133"/>
      <c r="B6" s="492"/>
      <c r="C6" s="628" t="s">
        <v>366</v>
      </c>
      <c r="D6" s="623" t="s">
        <v>367</v>
      </c>
      <c r="E6" s="588" t="s">
        <v>142</v>
      </c>
      <c r="F6" s="589" t="s">
        <v>93</v>
      </c>
      <c r="G6" s="589">
        <v>2</v>
      </c>
      <c r="H6" s="606">
        <v>0</v>
      </c>
      <c r="I6" s="369">
        <v>0</v>
      </c>
      <c r="J6" s="369">
        <v>0</v>
      </c>
      <c r="K6" s="369">
        <v>0</v>
      </c>
      <c r="L6" s="564">
        <v>0</v>
      </c>
      <c r="M6" s="564">
        <v>0</v>
      </c>
      <c r="N6" s="564">
        <v>0</v>
      </c>
      <c r="O6" s="564">
        <v>0</v>
      </c>
      <c r="P6" s="564">
        <v>0</v>
      </c>
      <c r="Q6" s="564">
        <v>0</v>
      </c>
      <c r="R6" s="564">
        <v>0</v>
      </c>
      <c r="S6" s="564">
        <v>0</v>
      </c>
      <c r="T6" s="564">
        <v>0</v>
      </c>
      <c r="U6" s="564">
        <v>0</v>
      </c>
      <c r="V6" s="564">
        <v>0</v>
      </c>
      <c r="W6" s="564">
        <v>0</v>
      </c>
      <c r="X6" s="564">
        <v>0</v>
      </c>
      <c r="Y6" s="564">
        <v>0</v>
      </c>
      <c r="Z6" s="564">
        <v>0</v>
      </c>
      <c r="AA6" s="564">
        <v>0</v>
      </c>
      <c r="AB6" s="564">
        <v>0</v>
      </c>
      <c r="AC6" s="564">
        <v>0</v>
      </c>
      <c r="AD6" s="564">
        <v>0</v>
      </c>
      <c r="AE6" s="564">
        <v>0</v>
      </c>
      <c r="AF6" s="564">
        <v>0</v>
      </c>
      <c r="AG6" s="564">
        <v>0</v>
      </c>
      <c r="AH6" s="564">
        <v>0</v>
      </c>
      <c r="AI6" s="564">
        <v>0</v>
      </c>
      <c r="AJ6" s="618">
        <v>0</v>
      </c>
    </row>
    <row r="7" spans="1:36">
      <c r="A7" s="133"/>
      <c r="B7" s="492"/>
      <c r="C7" s="628" t="s">
        <v>368</v>
      </c>
      <c r="D7" s="623" t="s">
        <v>369</v>
      </c>
      <c r="E7" s="588" t="s">
        <v>142</v>
      </c>
      <c r="F7" s="589" t="s">
        <v>93</v>
      </c>
      <c r="G7" s="589">
        <v>2</v>
      </c>
      <c r="H7" s="606">
        <v>0</v>
      </c>
      <c r="I7" s="369">
        <f>+H3*0.1</f>
        <v>1.3800130208333331E-3</v>
      </c>
      <c r="J7" s="369">
        <f t="shared" ref="J7:AJ7" si="0">+I3*0.1</f>
        <v>1.3800130208333331E-3</v>
      </c>
      <c r="K7" s="369">
        <f t="shared" si="0"/>
        <v>2.9477078125000004E-3</v>
      </c>
      <c r="L7" s="564">
        <f t="shared" si="0"/>
        <v>4.9128463541666667E-3</v>
      </c>
      <c r="M7" s="564">
        <f t="shared" si="0"/>
        <v>6.8779848958333322E-3</v>
      </c>
      <c r="N7" s="564">
        <f t="shared" si="0"/>
        <v>8.3518388020833324E-3</v>
      </c>
      <c r="O7" s="564">
        <f t="shared" si="0"/>
        <v>8.3518388020833324E-3</v>
      </c>
      <c r="P7" s="564">
        <f t="shared" si="0"/>
        <v>8.3518388020833324E-3</v>
      </c>
      <c r="Q7" s="564">
        <f t="shared" si="0"/>
        <v>8.3518388020833324E-3</v>
      </c>
      <c r="R7" s="564">
        <f t="shared" si="0"/>
        <v>8.3518388020833324E-3</v>
      </c>
      <c r="S7" s="564">
        <f t="shared" si="0"/>
        <v>8.3518388020833324E-3</v>
      </c>
      <c r="T7" s="564">
        <f t="shared" si="0"/>
        <v>8.3518388020833324E-3</v>
      </c>
      <c r="U7" s="564">
        <f t="shared" si="0"/>
        <v>8.3518388020833324E-3</v>
      </c>
      <c r="V7" s="564">
        <f t="shared" si="0"/>
        <v>8.3518388020833324E-3</v>
      </c>
      <c r="W7" s="564">
        <f t="shared" si="0"/>
        <v>8.3518388020833324E-3</v>
      </c>
      <c r="X7" s="564">
        <f t="shared" si="0"/>
        <v>8.3518388020833324E-3</v>
      </c>
      <c r="Y7" s="564">
        <f t="shared" si="0"/>
        <v>8.3518388020833324E-3</v>
      </c>
      <c r="Z7" s="564">
        <f t="shared" si="0"/>
        <v>8.3518388020833324E-3</v>
      </c>
      <c r="AA7" s="564">
        <f t="shared" si="0"/>
        <v>8.3518388020833324E-3</v>
      </c>
      <c r="AB7" s="564">
        <f t="shared" si="0"/>
        <v>8.3518388020833324E-3</v>
      </c>
      <c r="AC7" s="564">
        <f t="shared" si="0"/>
        <v>8.3518388020833324E-3</v>
      </c>
      <c r="AD7" s="564">
        <f t="shared" si="0"/>
        <v>8.3518388020833324E-3</v>
      </c>
      <c r="AE7" s="564">
        <f t="shared" si="0"/>
        <v>8.3518388020833324E-3</v>
      </c>
      <c r="AF7" s="564">
        <f t="shared" si="0"/>
        <v>8.3518388020833324E-3</v>
      </c>
      <c r="AG7" s="564">
        <f t="shared" si="0"/>
        <v>8.3518388020833324E-3</v>
      </c>
      <c r="AH7" s="564">
        <f t="shared" si="0"/>
        <v>8.3518388020833324E-3</v>
      </c>
      <c r="AI7" s="564">
        <f t="shared" si="0"/>
        <v>8.3518388020833324E-3</v>
      </c>
      <c r="AJ7" s="618">
        <f t="shared" si="0"/>
        <v>8.3518388020833324E-3</v>
      </c>
    </row>
    <row r="8" spans="1:36">
      <c r="A8" s="133"/>
      <c r="B8" s="492"/>
      <c r="C8" s="756" t="s">
        <v>114</v>
      </c>
      <c r="D8" s="604" t="s">
        <v>370</v>
      </c>
      <c r="E8" s="760" t="s">
        <v>371</v>
      </c>
      <c r="F8" s="605" t="s">
        <v>93</v>
      </c>
      <c r="G8" s="605">
        <v>2</v>
      </c>
      <c r="H8" s="606">
        <f>H6+H7</f>
        <v>0</v>
      </c>
      <c r="I8" s="369">
        <f>I6+I7</f>
        <v>1.3800130208333331E-3</v>
      </c>
      <c r="J8" s="369">
        <f>J6+J7</f>
        <v>1.3800130208333331E-3</v>
      </c>
      <c r="K8" s="369">
        <f>K6+K7</f>
        <v>2.9477078125000004E-3</v>
      </c>
      <c r="L8" s="568">
        <f t="shared" ref="L8:AJ8" si="1">L6+L7</f>
        <v>4.9128463541666667E-3</v>
      </c>
      <c r="M8" s="568">
        <f t="shared" si="1"/>
        <v>6.8779848958333322E-3</v>
      </c>
      <c r="N8" s="568">
        <f t="shared" si="1"/>
        <v>8.3518388020833324E-3</v>
      </c>
      <c r="O8" s="568">
        <f t="shared" si="1"/>
        <v>8.3518388020833324E-3</v>
      </c>
      <c r="P8" s="568">
        <f t="shared" si="1"/>
        <v>8.3518388020833324E-3</v>
      </c>
      <c r="Q8" s="568">
        <f t="shared" si="1"/>
        <v>8.3518388020833324E-3</v>
      </c>
      <c r="R8" s="568">
        <f t="shared" si="1"/>
        <v>8.3518388020833324E-3</v>
      </c>
      <c r="S8" s="568">
        <f t="shared" si="1"/>
        <v>8.3518388020833324E-3</v>
      </c>
      <c r="T8" s="568">
        <f t="shared" si="1"/>
        <v>8.3518388020833324E-3</v>
      </c>
      <c r="U8" s="568">
        <f t="shared" si="1"/>
        <v>8.3518388020833324E-3</v>
      </c>
      <c r="V8" s="568">
        <f t="shared" si="1"/>
        <v>8.3518388020833324E-3</v>
      </c>
      <c r="W8" s="568">
        <f t="shared" si="1"/>
        <v>8.3518388020833324E-3</v>
      </c>
      <c r="X8" s="568">
        <f t="shared" si="1"/>
        <v>8.3518388020833324E-3</v>
      </c>
      <c r="Y8" s="568">
        <f t="shared" si="1"/>
        <v>8.3518388020833324E-3</v>
      </c>
      <c r="Z8" s="568">
        <f t="shared" si="1"/>
        <v>8.3518388020833324E-3</v>
      </c>
      <c r="AA8" s="568">
        <f t="shared" si="1"/>
        <v>8.3518388020833324E-3</v>
      </c>
      <c r="AB8" s="568">
        <f t="shared" si="1"/>
        <v>8.3518388020833324E-3</v>
      </c>
      <c r="AC8" s="568">
        <f t="shared" si="1"/>
        <v>8.3518388020833324E-3</v>
      </c>
      <c r="AD8" s="568">
        <f t="shared" si="1"/>
        <v>8.3518388020833324E-3</v>
      </c>
      <c r="AE8" s="568">
        <f t="shared" si="1"/>
        <v>8.3518388020833324E-3</v>
      </c>
      <c r="AF8" s="568">
        <f t="shared" si="1"/>
        <v>8.3518388020833324E-3</v>
      </c>
      <c r="AG8" s="568">
        <f t="shared" si="1"/>
        <v>8.3518388020833324E-3</v>
      </c>
      <c r="AH8" s="568">
        <f t="shared" si="1"/>
        <v>8.3518388020833324E-3</v>
      </c>
      <c r="AI8" s="568">
        <f t="shared" si="1"/>
        <v>8.3518388020833324E-3</v>
      </c>
      <c r="AJ8" s="622">
        <f t="shared" si="1"/>
        <v>8.3518388020833324E-3</v>
      </c>
    </row>
    <row r="9" spans="1:36">
      <c r="A9" s="133"/>
      <c r="B9" s="492"/>
      <c r="C9" s="756" t="s">
        <v>117</v>
      </c>
      <c r="D9" s="604" t="s">
        <v>372</v>
      </c>
      <c r="E9" s="760" t="s">
        <v>373</v>
      </c>
      <c r="F9" s="605" t="s">
        <v>93</v>
      </c>
      <c r="G9" s="605">
        <v>2</v>
      </c>
      <c r="H9" s="606">
        <f>H5-H3</f>
        <v>0.10319986979166668</v>
      </c>
      <c r="I9" s="369">
        <f t="shared" ref="I9:P9" si="2">I5-I3</f>
        <v>0.10319986979166668</v>
      </c>
      <c r="J9" s="369">
        <f t="shared" si="2"/>
        <v>8.7522921874999993E-2</v>
      </c>
      <c r="K9" s="369">
        <f t="shared" si="2"/>
        <v>6.7871536458333354E-2</v>
      </c>
      <c r="L9" s="568">
        <f t="shared" si="2"/>
        <v>4.8220151041666701E-2</v>
      </c>
      <c r="M9" s="568">
        <f t="shared" si="2"/>
        <v>3.3481611979166673E-2</v>
      </c>
      <c r="N9" s="568">
        <f t="shared" si="2"/>
        <v>3.3481611979166673E-2</v>
      </c>
      <c r="O9" s="568">
        <f t="shared" si="2"/>
        <v>3.3481611979166673E-2</v>
      </c>
      <c r="P9" s="568">
        <f t="shared" si="2"/>
        <v>3.3481611979166673E-2</v>
      </c>
      <c r="Q9" s="568">
        <f>'4. BL SDB'!Q5-'4. BL SDB'!Q3</f>
        <v>3.3481611979166673E-2</v>
      </c>
      <c r="R9" s="568">
        <f>'4. BL SDB'!R5-'4. BL SDB'!R3</f>
        <v>3.3481611979166673E-2</v>
      </c>
      <c r="S9" s="568">
        <f>'4. BL SDB'!S5-'4. BL SDB'!S3</f>
        <v>3.3481611979166673E-2</v>
      </c>
      <c r="T9" s="568">
        <f>'4. BL SDB'!T5-'4. BL SDB'!T3</f>
        <v>3.3481611979166673E-2</v>
      </c>
      <c r="U9" s="568">
        <f>'4. BL SDB'!U5-'4. BL SDB'!U3</f>
        <v>3.3481611979166673E-2</v>
      </c>
      <c r="V9" s="568">
        <f>'4. BL SDB'!V5-'4. BL SDB'!V3</f>
        <v>3.3481611979166673E-2</v>
      </c>
      <c r="W9" s="568">
        <f>'4. BL SDB'!W5-'4. BL SDB'!W3</f>
        <v>3.3481611979166673E-2</v>
      </c>
      <c r="X9" s="568">
        <f>'4. BL SDB'!X5-'4. BL SDB'!X3</f>
        <v>3.3481611979166673E-2</v>
      </c>
      <c r="Y9" s="568">
        <f>'4. BL SDB'!Y5-'4. BL SDB'!Y3</f>
        <v>3.3481611979166673E-2</v>
      </c>
      <c r="Z9" s="568">
        <f>'4. BL SDB'!Z5-'4. BL SDB'!Z3</f>
        <v>3.3481611979166673E-2</v>
      </c>
      <c r="AA9" s="568">
        <f>'4. BL SDB'!AA5-'4. BL SDB'!AA3</f>
        <v>3.3481611979166673E-2</v>
      </c>
      <c r="AB9" s="568">
        <f>'4. BL SDB'!AB5-'4. BL SDB'!AB3</f>
        <v>3.3481611979166673E-2</v>
      </c>
      <c r="AC9" s="568">
        <f>'4. BL SDB'!AC5-'4. BL SDB'!AC3</f>
        <v>3.3481611979166673E-2</v>
      </c>
      <c r="AD9" s="568">
        <f>'4. BL SDB'!AD5-'4. BL SDB'!AD3</f>
        <v>3.3481611979166673E-2</v>
      </c>
      <c r="AE9" s="568">
        <f>'4. BL SDB'!AE5-'4. BL SDB'!AE3</f>
        <v>3.3481611979166673E-2</v>
      </c>
      <c r="AF9" s="568">
        <f>'4. BL SDB'!AF5-'4. BL SDB'!AF3</f>
        <v>3.3481611979166673E-2</v>
      </c>
      <c r="AG9" s="568">
        <f>'4. BL SDB'!AG5-'4. BL SDB'!AG3</f>
        <v>3.3481611979166673E-2</v>
      </c>
      <c r="AH9" s="568">
        <f>'4. BL SDB'!AH5-'4. BL SDB'!AH3</f>
        <v>3.3481611979166673E-2</v>
      </c>
      <c r="AI9" s="568">
        <f>'4. BL SDB'!AI5-'4. BL SDB'!AI3</f>
        <v>3.3481611979166673E-2</v>
      </c>
      <c r="AJ9" s="622">
        <f>'4. BL SDB'!AJ5-'4. BL SDB'!AJ3</f>
        <v>3.3481611979166673E-2</v>
      </c>
    </row>
    <row r="10" spans="1:36" ht="15.75" thickBot="1">
      <c r="A10" s="133"/>
      <c r="B10" s="493"/>
      <c r="C10" s="699" t="s">
        <v>374</v>
      </c>
      <c r="D10" s="761" t="s">
        <v>375</v>
      </c>
      <c r="E10" s="762" t="s">
        <v>376</v>
      </c>
      <c r="F10" s="763" t="s">
        <v>93</v>
      </c>
      <c r="G10" s="764">
        <v>2</v>
      </c>
      <c r="H10" s="703">
        <f>H9-H8</f>
        <v>0.10319986979166668</v>
      </c>
      <c r="I10" s="332">
        <f>I9-I8</f>
        <v>0.10181985677083334</v>
      </c>
      <c r="J10" s="332">
        <f>J9-J8</f>
        <v>8.6142908854166658E-2</v>
      </c>
      <c r="K10" s="332">
        <f>K9-K8</f>
        <v>6.4923828645833348E-2</v>
      </c>
      <c r="L10" s="704">
        <f>L9-L8</f>
        <v>4.3307304687500034E-2</v>
      </c>
      <c r="M10" s="704">
        <f t="shared" ref="M10:AJ10" si="3">M9-M8</f>
        <v>2.6603627083333341E-2</v>
      </c>
      <c r="N10" s="704">
        <f t="shared" si="3"/>
        <v>2.5129773177083342E-2</v>
      </c>
      <c r="O10" s="704">
        <f t="shared" si="3"/>
        <v>2.5129773177083342E-2</v>
      </c>
      <c r="P10" s="704">
        <f t="shared" si="3"/>
        <v>2.5129773177083342E-2</v>
      </c>
      <c r="Q10" s="704">
        <f t="shared" si="3"/>
        <v>2.5129773177083342E-2</v>
      </c>
      <c r="R10" s="704">
        <f t="shared" si="3"/>
        <v>2.5129773177083342E-2</v>
      </c>
      <c r="S10" s="704">
        <f t="shared" si="3"/>
        <v>2.5129773177083342E-2</v>
      </c>
      <c r="T10" s="704">
        <f t="shared" si="3"/>
        <v>2.5129773177083342E-2</v>
      </c>
      <c r="U10" s="704">
        <f t="shared" si="3"/>
        <v>2.5129773177083342E-2</v>
      </c>
      <c r="V10" s="704">
        <f t="shared" si="3"/>
        <v>2.5129773177083342E-2</v>
      </c>
      <c r="W10" s="704">
        <f t="shared" si="3"/>
        <v>2.5129773177083342E-2</v>
      </c>
      <c r="X10" s="704">
        <f t="shared" si="3"/>
        <v>2.5129773177083342E-2</v>
      </c>
      <c r="Y10" s="704">
        <f t="shared" si="3"/>
        <v>2.5129773177083342E-2</v>
      </c>
      <c r="Z10" s="704">
        <f t="shared" si="3"/>
        <v>2.5129773177083342E-2</v>
      </c>
      <c r="AA10" s="704">
        <f t="shared" si="3"/>
        <v>2.5129773177083342E-2</v>
      </c>
      <c r="AB10" s="704">
        <f t="shared" si="3"/>
        <v>2.5129773177083342E-2</v>
      </c>
      <c r="AC10" s="704">
        <f t="shared" si="3"/>
        <v>2.5129773177083342E-2</v>
      </c>
      <c r="AD10" s="704">
        <f t="shared" si="3"/>
        <v>2.5129773177083342E-2</v>
      </c>
      <c r="AE10" s="704">
        <f t="shared" si="3"/>
        <v>2.5129773177083342E-2</v>
      </c>
      <c r="AF10" s="704">
        <f t="shared" si="3"/>
        <v>2.5129773177083342E-2</v>
      </c>
      <c r="AG10" s="704">
        <f t="shared" si="3"/>
        <v>2.5129773177083342E-2</v>
      </c>
      <c r="AH10" s="704">
        <f t="shared" si="3"/>
        <v>2.5129773177083342E-2</v>
      </c>
      <c r="AI10" s="704">
        <f t="shared" si="3"/>
        <v>2.5129773177083342E-2</v>
      </c>
      <c r="AJ10" s="765">
        <f t="shared" si="3"/>
        <v>2.5129773177083342E-2</v>
      </c>
    </row>
    <row r="11" spans="1:36" ht="15.75">
      <c r="A11" s="154"/>
      <c r="B11" s="178"/>
      <c r="C11" s="569"/>
      <c r="D11" s="569"/>
      <c r="E11" s="179"/>
      <c r="F11" s="569"/>
      <c r="G11" s="569"/>
      <c r="H11" s="180"/>
      <c r="I11" s="646"/>
      <c r="J11" s="181"/>
      <c r="K11" s="569"/>
      <c r="L11" s="181"/>
      <c r="M11" s="182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</row>
    <row r="12" spans="1:36" ht="15.75">
      <c r="A12" s="154"/>
      <c r="B12" s="178"/>
      <c r="C12" s="569"/>
      <c r="D12" s="569"/>
      <c r="E12" s="647"/>
      <c r="F12" s="569"/>
      <c r="G12" s="569"/>
      <c r="H12" s="569"/>
      <c r="I12" s="157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</row>
    <row r="13" spans="1:36" ht="15.75">
      <c r="A13" s="154"/>
      <c r="B13" s="178"/>
      <c r="C13" s="569"/>
      <c r="D13" s="138" t="str">
        <f>'TITLE PAGE'!B9</f>
        <v>Company:</v>
      </c>
      <c r="E13" s="366" t="str">
        <f>'TITLE PAGE'!D9</f>
        <v>Albion Water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</row>
    <row r="14" spans="1:36" ht="15.75">
      <c r="A14" s="154"/>
      <c r="B14" s="178"/>
      <c r="C14" s="569"/>
      <c r="D14" s="142" t="str">
        <f>'TITLE PAGE'!B10</f>
        <v>Resource Zone Name:</v>
      </c>
      <c r="E14" s="367" t="str">
        <f>'TITLE PAGE'!D10</f>
        <v>Five Oaks</v>
      </c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</row>
    <row r="15" spans="1:36">
      <c r="A15" s="154"/>
      <c r="B15" s="183"/>
      <c r="C15" s="569"/>
      <c r="D15" s="142" t="str">
        <f>'TITLE PAGE'!B11</f>
        <v>Resource Zone Number:</v>
      </c>
      <c r="E15" s="368">
        <f>'TITLE PAGE'!D11</f>
        <v>2</v>
      </c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</row>
    <row r="16" spans="1:36" ht="15.75">
      <c r="A16" s="154"/>
      <c r="B16" s="178"/>
      <c r="C16" s="569"/>
      <c r="D16" s="142" t="str">
        <f>'TITLE PAGE'!B12</f>
        <v xml:space="preserve">Planning Scenario Name:                                                                     </v>
      </c>
      <c r="E16" s="367" t="str">
        <f>'TITLE PAGE'!D12</f>
        <v>Dry Year Annual Average</v>
      </c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</row>
    <row r="17" spans="1:36" ht="15.75">
      <c r="A17" s="154"/>
      <c r="B17" s="178"/>
      <c r="C17" s="569"/>
      <c r="D17" s="150" t="str">
        <f>'TITLE PAGE'!B13</f>
        <v xml:space="preserve">Chosen Level of Service:  </v>
      </c>
      <c r="E17" s="184" t="str">
        <f>'TITLE PAGE'!D13</f>
        <v>See WRMP document</v>
      </c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</row>
    <row r="18" spans="1:36" ht="15.75">
      <c r="A18" s="154"/>
      <c r="B18" s="178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</row>
    <row r="19" spans="1:36" ht="15.75">
      <c r="A19" s="154"/>
      <c r="B19" s="178"/>
      <c r="C19" s="569"/>
      <c r="D19" s="569"/>
      <c r="E19" s="647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</row>
    <row r="20" spans="1:36" ht="18">
      <c r="A20" s="154"/>
      <c r="B20" s="178"/>
      <c r="C20" s="569"/>
      <c r="D20" s="156" t="s">
        <v>157</v>
      </c>
      <c r="E20" s="647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69"/>
      <c r="AJ20" s="569"/>
    </row>
    <row r="21" spans="1:36" ht="15.75">
      <c r="A21" s="154"/>
      <c r="B21" s="178"/>
      <c r="C21" s="569"/>
      <c r="D21" s="569"/>
      <c r="E21" s="647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</row>
  </sheetData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X101"/>
  <sheetViews>
    <sheetView topLeftCell="O1" zoomScale="80" zoomScaleNormal="80" workbookViewId="0" xr3:uid="{9B253EF2-77E0-53E3-AE26-4D66ECD923F3}">
      <selection activeCell="H29" sqref="H29"/>
    </sheetView>
  </sheetViews>
  <sheetFormatPr defaultRowHeight="15"/>
  <cols>
    <col min="21" max="21" width="19.33203125" customWidth="1"/>
  </cols>
  <sheetData>
    <row r="1" spans="2:128" ht="18">
      <c r="B1" s="206" t="s">
        <v>377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7" t="s">
        <v>378</v>
      </c>
      <c r="V1" s="208"/>
      <c r="W1" s="202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2"/>
    </row>
    <row r="2" spans="2:128" ht="18">
      <c r="B2" s="31" t="s">
        <v>379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7" t="s">
        <v>380</v>
      </c>
      <c r="V2" s="210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11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12" t="s">
        <v>381</v>
      </c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</row>
    <row r="3" spans="2:128" ht="15.75" thickBot="1">
      <c r="B3" s="542"/>
      <c r="C3" s="213"/>
      <c r="D3" s="542"/>
      <c r="E3" s="542"/>
      <c r="F3" s="542"/>
      <c r="G3" s="542"/>
      <c r="H3" s="766"/>
      <c r="I3" s="542"/>
      <c r="J3" s="542"/>
      <c r="K3" s="542"/>
      <c r="L3" s="766"/>
      <c r="M3" s="766"/>
      <c r="N3" s="766"/>
      <c r="O3" s="766"/>
      <c r="P3" s="766"/>
      <c r="Q3" s="766"/>
      <c r="R3" s="766"/>
      <c r="S3" s="542"/>
      <c r="T3" s="542"/>
      <c r="U3" s="766"/>
      <c r="V3" s="270"/>
      <c r="W3" s="214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6"/>
      <c r="CE3" s="216"/>
      <c r="CF3" s="1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</row>
    <row r="4" spans="2:128" ht="51">
      <c r="B4" s="217" t="s">
        <v>130</v>
      </c>
      <c r="C4" s="403" t="s">
        <v>382</v>
      </c>
      <c r="D4" s="404" t="s">
        <v>383</v>
      </c>
      <c r="E4" s="405" t="s">
        <v>384</v>
      </c>
      <c r="F4" s="406" t="s">
        <v>385</v>
      </c>
      <c r="G4" s="406" t="s">
        <v>386</v>
      </c>
      <c r="H4" s="406" t="s">
        <v>387</v>
      </c>
      <c r="I4" s="406" t="s">
        <v>388</v>
      </c>
      <c r="J4" s="406" t="s">
        <v>389</v>
      </c>
      <c r="K4" s="406" t="s">
        <v>390</v>
      </c>
      <c r="L4" s="407" t="s">
        <v>391</v>
      </c>
      <c r="M4" s="407" t="s">
        <v>392</v>
      </c>
      <c r="N4" s="407" t="s">
        <v>393</v>
      </c>
      <c r="O4" s="407" t="s">
        <v>394</v>
      </c>
      <c r="P4" s="407" t="s">
        <v>395</v>
      </c>
      <c r="Q4" s="407" t="s">
        <v>396</v>
      </c>
      <c r="R4" s="408" t="s">
        <v>397</v>
      </c>
      <c r="S4" s="409" t="s">
        <v>398</v>
      </c>
      <c r="T4" s="410" t="s">
        <v>399</v>
      </c>
      <c r="U4" s="411" t="s">
        <v>400</v>
      </c>
      <c r="V4" s="310" t="s">
        <v>131</v>
      </c>
      <c r="W4" s="310" t="s">
        <v>161</v>
      </c>
      <c r="X4" s="412" t="s">
        <v>401</v>
      </c>
      <c r="Y4" s="412" t="s">
        <v>402</v>
      </c>
      <c r="Z4" s="412" t="s">
        <v>403</v>
      </c>
      <c r="AA4" s="412" t="s">
        <v>404</v>
      </c>
      <c r="AB4" s="412" t="s">
        <v>405</v>
      </c>
      <c r="AC4" s="412" t="s">
        <v>406</v>
      </c>
      <c r="AD4" s="412" t="s">
        <v>407</v>
      </c>
      <c r="AE4" s="412" t="s">
        <v>408</v>
      </c>
      <c r="AF4" s="412" t="s">
        <v>409</v>
      </c>
      <c r="AG4" s="412" t="s">
        <v>410</v>
      </c>
      <c r="AH4" s="412" t="s">
        <v>411</v>
      </c>
      <c r="AI4" s="412" t="s">
        <v>412</v>
      </c>
      <c r="AJ4" s="412" t="s">
        <v>413</v>
      </c>
      <c r="AK4" s="218" t="s">
        <v>414</v>
      </c>
      <c r="AL4" s="218" t="s">
        <v>415</v>
      </c>
      <c r="AM4" s="218" t="s">
        <v>416</v>
      </c>
      <c r="AN4" s="218" t="s">
        <v>417</v>
      </c>
      <c r="AO4" s="218" t="s">
        <v>418</v>
      </c>
      <c r="AP4" s="218" t="s">
        <v>419</v>
      </c>
      <c r="AQ4" s="218" t="s">
        <v>420</v>
      </c>
      <c r="AR4" s="218" t="s">
        <v>421</v>
      </c>
      <c r="AS4" s="218" t="s">
        <v>422</v>
      </c>
      <c r="AT4" s="219" t="s">
        <v>423</v>
      </c>
      <c r="AU4" s="219" t="s">
        <v>424</v>
      </c>
      <c r="AV4" s="219" t="s">
        <v>425</v>
      </c>
      <c r="AW4" s="219" t="s">
        <v>426</v>
      </c>
      <c r="AX4" s="219" t="s">
        <v>427</v>
      </c>
      <c r="AY4" s="219" t="s">
        <v>428</v>
      </c>
      <c r="AZ4" s="219" t="s">
        <v>429</v>
      </c>
      <c r="BA4" s="219" t="s">
        <v>430</v>
      </c>
      <c r="BB4" s="219" t="s">
        <v>431</v>
      </c>
      <c r="BC4" s="219" t="s">
        <v>432</v>
      </c>
      <c r="BD4" s="219" t="s">
        <v>433</v>
      </c>
      <c r="BE4" s="219" t="s">
        <v>434</v>
      </c>
      <c r="BF4" s="219" t="s">
        <v>435</v>
      </c>
      <c r="BG4" s="219" t="s">
        <v>436</v>
      </c>
      <c r="BH4" s="219" t="s">
        <v>437</v>
      </c>
      <c r="BI4" s="219" t="s">
        <v>438</v>
      </c>
      <c r="BJ4" s="219" t="s">
        <v>439</v>
      </c>
      <c r="BK4" s="219" t="s">
        <v>440</v>
      </c>
      <c r="BL4" s="219" t="s">
        <v>441</v>
      </c>
      <c r="BM4" s="219" t="s">
        <v>442</v>
      </c>
      <c r="BN4" s="219" t="s">
        <v>443</v>
      </c>
      <c r="BO4" s="219" t="s">
        <v>444</v>
      </c>
      <c r="BP4" s="219" t="s">
        <v>445</v>
      </c>
      <c r="BQ4" s="219" t="s">
        <v>446</v>
      </c>
      <c r="BR4" s="219" t="s">
        <v>447</v>
      </c>
      <c r="BS4" s="219" t="s">
        <v>448</v>
      </c>
      <c r="BT4" s="219" t="s">
        <v>449</v>
      </c>
      <c r="BU4" s="219" t="s">
        <v>450</v>
      </c>
      <c r="BV4" s="219" t="s">
        <v>451</v>
      </c>
      <c r="BW4" s="219" t="s">
        <v>452</v>
      </c>
      <c r="BX4" s="219" t="s">
        <v>453</v>
      </c>
      <c r="BY4" s="219" t="s">
        <v>454</v>
      </c>
      <c r="BZ4" s="219" t="s">
        <v>455</v>
      </c>
      <c r="CA4" s="219" t="s">
        <v>456</v>
      </c>
      <c r="CB4" s="219" t="s">
        <v>457</v>
      </c>
      <c r="CC4" s="219" t="s">
        <v>458</v>
      </c>
      <c r="CD4" s="219" t="s">
        <v>459</v>
      </c>
      <c r="CE4" s="220" t="s">
        <v>460</v>
      </c>
      <c r="CF4" s="221" t="s">
        <v>461</v>
      </c>
      <c r="CG4" s="221" t="s">
        <v>462</v>
      </c>
      <c r="CH4" s="221" t="s">
        <v>463</v>
      </c>
      <c r="CI4" s="221" t="s">
        <v>464</v>
      </c>
      <c r="CJ4" s="221" t="s">
        <v>465</v>
      </c>
      <c r="CK4" s="221" t="s">
        <v>466</v>
      </c>
      <c r="CL4" s="221" t="s">
        <v>467</v>
      </c>
      <c r="CM4" s="221" t="s">
        <v>468</v>
      </c>
      <c r="CN4" s="221" t="s">
        <v>469</v>
      </c>
      <c r="CO4" s="221" t="s">
        <v>470</v>
      </c>
      <c r="CP4" s="221" t="s">
        <v>471</v>
      </c>
      <c r="CQ4" s="221" t="s">
        <v>472</v>
      </c>
      <c r="CR4" s="221" t="s">
        <v>473</v>
      </c>
      <c r="CS4" s="221" t="s">
        <v>474</v>
      </c>
      <c r="CT4" s="221" t="s">
        <v>475</v>
      </c>
      <c r="CU4" s="221" t="s">
        <v>476</v>
      </c>
      <c r="CV4" s="221" t="s">
        <v>477</v>
      </c>
      <c r="CW4" s="221" t="s">
        <v>478</v>
      </c>
      <c r="CX4" s="221" t="s">
        <v>479</v>
      </c>
      <c r="CY4" s="222" t="s">
        <v>480</v>
      </c>
      <c r="CZ4" s="223" t="s">
        <v>481</v>
      </c>
      <c r="DA4" s="224" t="s">
        <v>482</v>
      </c>
      <c r="DB4" s="224" t="s">
        <v>483</v>
      </c>
      <c r="DC4" s="224" t="s">
        <v>484</v>
      </c>
      <c r="DD4" s="224" t="s">
        <v>485</v>
      </c>
      <c r="DE4" s="224" t="s">
        <v>486</v>
      </c>
      <c r="DF4" s="224" t="s">
        <v>487</v>
      </c>
      <c r="DG4" s="224" t="s">
        <v>488</v>
      </c>
      <c r="DH4" s="224" t="s">
        <v>489</v>
      </c>
      <c r="DI4" s="224" t="s">
        <v>490</v>
      </c>
      <c r="DJ4" s="224" t="s">
        <v>491</v>
      </c>
      <c r="DK4" s="224" t="s">
        <v>492</v>
      </c>
      <c r="DL4" s="224" t="s">
        <v>493</v>
      </c>
      <c r="DM4" s="224" t="s">
        <v>494</v>
      </c>
      <c r="DN4" s="224" t="s">
        <v>495</v>
      </c>
      <c r="DO4" s="224" t="s">
        <v>496</v>
      </c>
      <c r="DP4" s="224" t="s">
        <v>497</v>
      </c>
      <c r="DQ4" s="224" t="s">
        <v>498</v>
      </c>
      <c r="DR4" s="224" t="s">
        <v>499</v>
      </c>
      <c r="DS4" s="224" t="s">
        <v>500</v>
      </c>
      <c r="DT4" s="224" t="s">
        <v>501</v>
      </c>
      <c r="DU4" s="224" t="s">
        <v>502</v>
      </c>
      <c r="DV4" s="224" t="s">
        <v>503</v>
      </c>
      <c r="DW4" s="225" t="s">
        <v>504</v>
      </c>
      <c r="DX4" s="226"/>
    </row>
    <row r="5" spans="2:128">
      <c r="B5" s="227" t="s">
        <v>505</v>
      </c>
      <c r="C5" s="228" t="s">
        <v>506</v>
      </c>
      <c r="D5" s="229"/>
      <c r="E5" s="230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2"/>
      <c r="S5" s="767"/>
      <c r="T5" s="768"/>
      <c r="U5" s="235"/>
      <c r="V5" s="230"/>
      <c r="W5" s="230"/>
      <c r="X5" s="230"/>
      <c r="Y5" s="230"/>
      <c r="Z5" s="236"/>
      <c r="AA5" s="236"/>
      <c r="AB5" s="236"/>
      <c r="AC5" s="769"/>
      <c r="AD5" s="769"/>
      <c r="AE5" s="769"/>
      <c r="AF5" s="769"/>
      <c r="AG5" s="769"/>
      <c r="AH5" s="769"/>
      <c r="AI5" s="769"/>
      <c r="AJ5" s="769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770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4"/>
      <c r="CZ5" s="29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4"/>
      <c r="DX5" s="1"/>
    </row>
    <row r="6" spans="2:128" ht="25.5">
      <c r="B6" s="238" t="s">
        <v>507</v>
      </c>
      <c r="C6" s="771" t="s">
        <v>508</v>
      </c>
      <c r="D6" s="772"/>
      <c r="E6" s="236"/>
      <c r="F6" s="239"/>
      <c r="G6" s="239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1"/>
      <c r="S6" s="767"/>
      <c r="T6" s="768"/>
      <c r="U6" s="242" t="s">
        <v>509</v>
      </c>
      <c r="V6" s="236"/>
      <c r="W6" s="236"/>
      <c r="X6" s="236">
        <f t="shared" ref="X6:BC6" si="0">SUMIF($C:$C,"58.1x",X:X)</f>
        <v>0</v>
      </c>
      <c r="Y6" s="236">
        <f t="shared" si="0"/>
        <v>0</v>
      </c>
      <c r="Z6" s="236">
        <f t="shared" si="0"/>
        <v>0</v>
      </c>
      <c r="AA6" s="236">
        <f t="shared" si="0"/>
        <v>0</v>
      </c>
      <c r="AB6" s="236">
        <f t="shared" si="0"/>
        <v>0</v>
      </c>
      <c r="AC6" s="236">
        <f t="shared" si="0"/>
        <v>0</v>
      </c>
      <c r="AD6" s="236">
        <f t="shared" si="0"/>
        <v>0</v>
      </c>
      <c r="AE6" s="236">
        <f t="shared" si="0"/>
        <v>0</v>
      </c>
      <c r="AF6" s="236">
        <f t="shared" si="0"/>
        <v>0</v>
      </c>
      <c r="AG6" s="236">
        <f t="shared" si="0"/>
        <v>0</v>
      </c>
      <c r="AH6" s="236">
        <f t="shared" si="0"/>
        <v>0</v>
      </c>
      <c r="AI6" s="236">
        <f t="shared" si="0"/>
        <v>0</v>
      </c>
      <c r="AJ6" s="236">
        <f t="shared" si="0"/>
        <v>0</v>
      </c>
      <c r="AK6" s="236">
        <f t="shared" si="0"/>
        <v>0</v>
      </c>
      <c r="AL6" s="236">
        <f t="shared" si="0"/>
        <v>0</v>
      </c>
      <c r="AM6" s="236">
        <f t="shared" si="0"/>
        <v>0</v>
      </c>
      <c r="AN6" s="236">
        <f t="shared" si="0"/>
        <v>0</v>
      </c>
      <c r="AO6" s="236">
        <f t="shared" si="0"/>
        <v>0</v>
      </c>
      <c r="AP6" s="236">
        <f t="shared" si="0"/>
        <v>0</v>
      </c>
      <c r="AQ6" s="236">
        <f t="shared" si="0"/>
        <v>0</v>
      </c>
      <c r="AR6" s="236">
        <f t="shared" si="0"/>
        <v>0</v>
      </c>
      <c r="AS6" s="236">
        <f t="shared" si="0"/>
        <v>0</v>
      </c>
      <c r="AT6" s="236">
        <f t="shared" si="0"/>
        <v>0</v>
      </c>
      <c r="AU6" s="236">
        <f t="shared" si="0"/>
        <v>0</v>
      </c>
      <c r="AV6" s="236">
        <f t="shared" si="0"/>
        <v>0</v>
      </c>
      <c r="AW6" s="236">
        <f t="shared" si="0"/>
        <v>0</v>
      </c>
      <c r="AX6" s="236">
        <f t="shared" si="0"/>
        <v>0</v>
      </c>
      <c r="AY6" s="236">
        <f t="shared" si="0"/>
        <v>0</v>
      </c>
      <c r="AZ6" s="236">
        <f t="shared" si="0"/>
        <v>0</v>
      </c>
      <c r="BA6" s="236">
        <f t="shared" si="0"/>
        <v>0</v>
      </c>
      <c r="BB6" s="236">
        <f t="shared" si="0"/>
        <v>0</v>
      </c>
      <c r="BC6" s="236">
        <f t="shared" si="0"/>
        <v>0</v>
      </c>
      <c r="BD6" s="236">
        <f t="shared" ref="BD6:CI6" si="1">SUMIF($C:$C,"58.1x",BD:BD)</f>
        <v>0</v>
      </c>
      <c r="BE6" s="236">
        <f t="shared" si="1"/>
        <v>0</v>
      </c>
      <c r="BF6" s="236">
        <f t="shared" si="1"/>
        <v>0</v>
      </c>
      <c r="BG6" s="236">
        <f t="shared" si="1"/>
        <v>0</v>
      </c>
      <c r="BH6" s="236">
        <f t="shared" si="1"/>
        <v>0</v>
      </c>
      <c r="BI6" s="236">
        <f t="shared" si="1"/>
        <v>0</v>
      </c>
      <c r="BJ6" s="236">
        <f t="shared" si="1"/>
        <v>0</v>
      </c>
      <c r="BK6" s="236">
        <f t="shared" si="1"/>
        <v>0</v>
      </c>
      <c r="BL6" s="236">
        <f t="shared" si="1"/>
        <v>0</v>
      </c>
      <c r="BM6" s="236">
        <f t="shared" si="1"/>
        <v>0</v>
      </c>
      <c r="BN6" s="236">
        <f t="shared" si="1"/>
        <v>0</v>
      </c>
      <c r="BO6" s="236">
        <f t="shared" si="1"/>
        <v>0</v>
      </c>
      <c r="BP6" s="236">
        <f t="shared" si="1"/>
        <v>0</v>
      </c>
      <c r="BQ6" s="236">
        <f t="shared" si="1"/>
        <v>0</v>
      </c>
      <c r="BR6" s="236">
        <f t="shared" si="1"/>
        <v>0</v>
      </c>
      <c r="BS6" s="236">
        <f t="shared" si="1"/>
        <v>0</v>
      </c>
      <c r="BT6" s="236">
        <f t="shared" si="1"/>
        <v>0</v>
      </c>
      <c r="BU6" s="236">
        <f t="shared" si="1"/>
        <v>0</v>
      </c>
      <c r="BV6" s="236">
        <f t="shared" si="1"/>
        <v>0</v>
      </c>
      <c r="BW6" s="236">
        <f t="shared" si="1"/>
        <v>0</v>
      </c>
      <c r="BX6" s="236">
        <f t="shared" si="1"/>
        <v>0</v>
      </c>
      <c r="BY6" s="236">
        <f t="shared" si="1"/>
        <v>0</v>
      </c>
      <c r="BZ6" s="236">
        <f t="shared" si="1"/>
        <v>0</v>
      </c>
      <c r="CA6" s="236">
        <f t="shared" si="1"/>
        <v>0</v>
      </c>
      <c r="CB6" s="236">
        <f t="shared" si="1"/>
        <v>0</v>
      </c>
      <c r="CC6" s="236">
        <f t="shared" si="1"/>
        <v>0</v>
      </c>
      <c r="CD6" s="236">
        <f t="shared" si="1"/>
        <v>0</v>
      </c>
      <c r="CE6" s="236">
        <f t="shared" si="1"/>
        <v>0</v>
      </c>
      <c r="CF6" s="236">
        <f t="shared" si="1"/>
        <v>0</v>
      </c>
      <c r="CG6" s="236">
        <f t="shared" si="1"/>
        <v>0</v>
      </c>
      <c r="CH6" s="236">
        <f t="shared" si="1"/>
        <v>0</v>
      </c>
      <c r="CI6" s="236">
        <f t="shared" si="1"/>
        <v>0</v>
      </c>
      <c r="CJ6" s="236">
        <f t="shared" ref="CJ6:DO6" si="2">SUMIF($C:$C,"58.1x",CJ:CJ)</f>
        <v>0</v>
      </c>
      <c r="CK6" s="236">
        <f t="shared" si="2"/>
        <v>0</v>
      </c>
      <c r="CL6" s="236">
        <f t="shared" si="2"/>
        <v>0</v>
      </c>
      <c r="CM6" s="236">
        <f t="shared" si="2"/>
        <v>0</v>
      </c>
      <c r="CN6" s="236">
        <f t="shared" si="2"/>
        <v>0</v>
      </c>
      <c r="CO6" s="236">
        <f t="shared" si="2"/>
        <v>0</v>
      </c>
      <c r="CP6" s="236">
        <f t="shared" si="2"/>
        <v>0</v>
      </c>
      <c r="CQ6" s="236">
        <f t="shared" si="2"/>
        <v>0</v>
      </c>
      <c r="CR6" s="236">
        <f t="shared" si="2"/>
        <v>0</v>
      </c>
      <c r="CS6" s="236">
        <f t="shared" si="2"/>
        <v>0</v>
      </c>
      <c r="CT6" s="236">
        <f t="shared" si="2"/>
        <v>0</v>
      </c>
      <c r="CU6" s="236">
        <f t="shared" si="2"/>
        <v>0</v>
      </c>
      <c r="CV6" s="236">
        <f t="shared" si="2"/>
        <v>0</v>
      </c>
      <c r="CW6" s="236">
        <f t="shared" si="2"/>
        <v>0</v>
      </c>
      <c r="CX6" s="236">
        <f t="shared" si="2"/>
        <v>0</v>
      </c>
      <c r="CY6" s="243">
        <f t="shared" si="2"/>
        <v>0</v>
      </c>
      <c r="CZ6" s="244">
        <f t="shared" si="2"/>
        <v>0</v>
      </c>
      <c r="DA6" s="244">
        <f t="shared" si="2"/>
        <v>0</v>
      </c>
      <c r="DB6" s="244">
        <f t="shared" si="2"/>
        <v>0</v>
      </c>
      <c r="DC6" s="244">
        <f t="shared" si="2"/>
        <v>0</v>
      </c>
      <c r="DD6" s="244">
        <f t="shared" si="2"/>
        <v>0</v>
      </c>
      <c r="DE6" s="244">
        <f t="shared" si="2"/>
        <v>0</v>
      </c>
      <c r="DF6" s="244">
        <f t="shared" si="2"/>
        <v>0</v>
      </c>
      <c r="DG6" s="244">
        <f t="shared" si="2"/>
        <v>0</v>
      </c>
      <c r="DH6" s="244">
        <f t="shared" si="2"/>
        <v>0</v>
      </c>
      <c r="DI6" s="244">
        <f t="shared" si="2"/>
        <v>0</v>
      </c>
      <c r="DJ6" s="244">
        <f t="shared" si="2"/>
        <v>0</v>
      </c>
      <c r="DK6" s="244">
        <f t="shared" si="2"/>
        <v>0</v>
      </c>
      <c r="DL6" s="244">
        <f t="shared" si="2"/>
        <v>0</v>
      </c>
      <c r="DM6" s="244">
        <f t="shared" si="2"/>
        <v>0</v>
      </c>
      <c r="DN6" s="244">
        <f t="shared" si="2"/>
        <v>0</v>
      </c>
      <c r="DO6" s="244">
        <f t="shared" si="2"/>
        <v>0</v>
      </c>
      <c r="DP6" s="244">
        <f t="shared" ref="DP6:DW6" si="3">SUMIF($C:$C,"58.1x",DP:DP)</f>
        <v>0</v>
      </c>
      <c r="DQ6" s="244">
        <f t="shared" si="3"/>
        <v>0</v>
      </c>
      <c r="DR6" s="244">
        <f t="shared" si="3"/>
        <v>0</v>
      </c>
      <c r="DS6" s="244">
        <f t="shared" si="3"/>
        <v>0</v>
      </c>
      <c r="DT6" s="244">
        <f t="shared" si="3"/>
        <v>0</v>
      </c>
      <c r="DU6" s="244">
        <f t="shared" si="3"/>
        <v>0</v>
      </c>
      <c r="DV6" s="244">
        <f t="shared" si="3"/>
        <v>0</v>
      </c>
      <c r="DW6" s="245">
        <f t="shared" si="3"/>
        <v>0</v>
      </c>
      <c r="DX6" s="1"/>
    </row>
    <row r="7" spans="2:128" ht="25.5">
      <c r="B7" s="246" t="s">
        <v>510</v>
      </c>
      <c r="C7" s="773" t="s">
        <v>142</v>
      </c>
      <c r="D7" s="774" t="s">
        <v>142</v>
      </c>
      <c r="E7" s="563" t="s">
        <v>511</v>
      </c>
      <c r="F7" s="564"/>
      <c r="G7" s="775"/>
      <c r="H7" s="568" t="s">
        <v>512</v>
      </c>
      <c r="I7" s="776">
        <f>MAX(X7:AV7)</f>
        <v>0</v>
      </c>
      <c r="J7" s="568">
        <f>(NPV($W$1,Y7:CY7)+X7)*365</f>
        <v>0</v>
      </c>
      <c r="K7" s="568">
        <f>NPV($W$1,Y8:CY8)+NPV($W$1,Y9:CY9)+SUM(X8:X9)</f>
        <v>0</v>
      </c>
      <c r="L7" s="568">
        <f>NPV($W$1,Y10:CY10)+NPV($W$1,Y11:CY11)+SUM(X10:X11)</f>
        <v>0</v>
      </c>
      <c r="M7" s="568">
        <f>-NPV($W$1,Y12:CY12)+X12</f>
        <v>0</v>
      </c>
      <c r="N7" s="568">
        <f>NPV($W$1,Y15:CY15)+NPV($W$1,Y16:CY16)+SUM(X15:X16)</f>
        <v>0</v>
      </c>
      <c r="O7" s="568">
        <f>NPV($W$1,Y13:CY13)+NPV($W$1,Y14:CY14)+ SUM(X13:X14)+NPV($W$1,Y17:CY17)+X17</f>
        <v>0</v>
      </c>
      <c r="P7" s="568">
        <f>SUM(K7:O7)</f>
        <v>0</v>
      </c>
      <c r="Q7" s="568" t="e">
        <f>(SUM(K7:M7)*100000)/(J7*1000)</f>
        <v>#DIV/0!</v>
      </c>
      <c r="R7" s="622" t="e">
        <f>(P7*100000)/(J7*1000)</f>
        <v>#DIV/0!</v>
      </c>
      <c r="S7" s="777"/>
      <c r="T7" s="778"/>
      <c r="U7" s="779" t="s">
        <v>513</v>
      </c>
      <c r="V7" s="714" t="s">
        <v>142</v>
      </c>
      <c r="W7" s="713" t="s">
        <v>93</v>
      </c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194"/>
      <c r="CZ7" s="249">
        <v>0</v>
      </c>
      <c r="DA7" s="250">
        <v>0</v>
      </c>
      <c r="DB7" s="250">
        <v>0</v>
      </c>
      <c r="DC7" s="250">
        <v>0</v>
      </c>
      <c r="DD7" s="250">
        <v>0</v>
      </c>
      <c r="DE7" s="250">
        <v>0</v>
      </c>
      <c r="DF7" s="250">
        <v>0</v>
      </c>
      <c r="DG7" s="250">
        <v>0</v>
      </c>
      <c r="DH7" s="250">
        <v>0</v>
      </c>
      <c r="DI7" s="250">
        <v>0</v>
      </c>
      <c r="DJ7" s="250">
        <v>0</v>
      </c>
      <c r="DK7" s="250">
        <v>0</v>
      </c>
      <c r="DL7" s="250">
        <v>0</v>
      </c>
      <c r="DM7" s="250">
        <v>0</v>
      </c>
      <c r="DN7" s="250">
        <v>0</v>
      </c>
      <c r="DO7" s="250">
        <v>0</v>
      </c>
      <c r="DP7" s="250">
        <v>0</v>
      </c>
      <c r="DQ7" s="250">
        <v>0</v>
      </c>
      <c r="DR7" s="250">
        <v>0</v>
      </c>
      <c r="DS7" s="250">
        <v>0</v>
      </c>
      <c r="DT7" s="250">
        <v>0</v>
      </c>
      <c r="DU7" s="250">
        <v>0</v>
      </c>
      <c r="DV7" s="250">
        <v>0</v>
      </c>
      <c r="DW7" s="251">
        <v>0</v>
      </c>
      <c r="DX7" s="1"/>
    </row>
    <row r="8" spans="2:128">
      <c r="B8" s="252"/>
      <c r="C8" s="373"/>
      <c r="D8" s="374"/>
      <c r="E8" s="375"/>
      <c r="F8" s="375"/>
      <c r="G8" s="374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6"/>
      <c r="S8" s="375"/>
      <c r="T8" s="375"/>
      <c r="U8" s="780" t="s">
        <v>514</v>
      </c>
      <c r="V8" s="714" t="s">
        <v>142</v>
      </c>
      <c r="W8" s="713" t="s">
        <v>515</v>
      </c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68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194"/>
      <c r="CZ8" s="249">
        <v>0</v>
      </c>
      <c r="DA8" s="250">
        <v>0</v>
      </c>
      <c r="DB8" s="250">
        <v>0</v>
      </c>
      <c r="DC8" s="250">
        <v>0</v>
      </c>
      <c r="DD8" s="250">
        <v>0</v>
      </c>
      <c r="DE8" s="250">
        <v>0</v>
      </c>
      <c r="DF8" s="250">
        <v>0</v>
      </c>
      <c r="DG8" s="250">
        <v>0</v>
      </c>
      <c r="DH8" s="250">
        <v>0</v>
      </c>
      <c r="DI8" s="250">
        <v>0</v>
      </c>
      <c r="DJ8" s="250">
        <v>0</v>
      </c>
      <c r="DK8" s="250">
        <v>0</v>
      </c>
      <c r="DL8" s="250">
        <v>0</v>
      </c>
      <c r="DM8" s="250">
        <v>0</v>
      </c>
      <c r="DN8" s="250">
        <v>0</v>
      </c>
      <c r="DO8" s="250">
        <v>0</v>
      </c>
      <c r="DP8" s="250">
        <v>0</v>
      </c>
      <c r="DQ8" s="250">
        <v>0</v>
      </c>
      <c r="DR8" s="250">
        <v>0</v>
      </c>
      <c r="DS8" s="250">
        <v>0</v>
      </c>
      <c r="DT8" s="250">
        <v>0</v>
      </c>
      <c r="DU8" s="250">
        <v>0</v>
      </c>
      <c r="DV8" s="250">
        <v>0</v>
      </c>
      <c r="DW8" s="251">
        <v>0</v>
      </c>
      <c r="DX8" s="1"/>
    </row>
    <row r="9" spans="2:128">
      <c r="B9" s="254"/>
      <c r="C9" s="255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56"/>
      <c r="S9" s="201"/>
      <c r="T9" s="201"/>
      <c r="U9" s="780" t="s">
        <v>516</v>
      </c>
      <c r="V9" s="714" t="s">
        <v>142</v>
      </c>
      <c r="W9" s="713" t="s">
        <v>515</v>
      </c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194"/>
      <c r="CZ9" s="249">
        <v>0</v>
      </c>
      <c r="DA9" s="250">
        <v>0</v>
      </c>
      <c r="DB9" s="250">
        <v>0</v>
      </c>
      <c r="DC9" s="250">
        <v>0</v>
      </c>
      <c r="DD9" s="250">
        <v>0</v>
      </c>
      <c r="DE9" s="250">
        <v>0</v>
      </c>
      <c r="DF9" s="250">
        <v>0</v>
      </c>
      <c r="DG9" s="250">
        <v>0</v>
      </c>
      <c r="DH9" s="250">
        <v>0</v>
      </c>
      <c r="DI9" s="250">
        <v>0</v>
      </c>
      <c r="DJ9" s="250">
        <v>0</v>
      </c>
      <c r="DK9" s="250">
        <v>0</v>
      </c>
      <c r="DL9" s="250">
        <v>0</v>
      </c>
      <c r="DM9" s="250">
        <v>0</v>
      </c>
      <c r="DN9" s="250">
        <v>0</v>
      </c>
      <c r="DO9" s="250">
        <v>0</v>
      </c>
      <c r="DP9" s="250">
        <v>0</v>
      </c>
      <c r="DQ9" s="250">
        <v>0</v>
      </c>
      <c r="DR9" s="250">
        <v>0</v>
      </c>
      <c r="DS9" s="250">
        <v>0</v>
      </c>
      <c r="DT9" s="250">
        <v>0</v>
      </c>
      <c r="DU9" s="250">
        <v>0</v>
      </c>
      <c r="DV9" s="250">
        <v>0</v>
      </c>
      <c r="DW9" s="251">
        <v>0</v>
      </c>
      <c r="DX9" s="1"/>
    </row>
    <row r="10" spans="2:128">
      <c r="B10" s="257"/>
      <c r="C10" s="781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782"/>
      <c r="S10" s="542"/>
      <c r="T10" s="542"/>
      <c r="U10" s="780" t="s">
        <v>517</v>
      </c>
      <c r="V10" s="714" t="s">
        <v>142</v>
      </c>
      <c r="W10" s="783" t="s">
        <v>515</v>
      </c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194"/>
      <c r="CZ10" s="249">
        <v>0</v>
      </c>
      <c r="DA10" s="250">
        <v>0</v>
      </c>
      <c r="DB10" s="250">
        <v>0</v>
      </c>
      <c r="DC10" s="250">
        <v>0</v>
      </c>
      <c r="DD10" s="250">
        <v>0</v>
      </c>
      <c r="DE10" s="250">
        <v>0</v>
      </c>
      <c r="DF10" s="250">
        <v>0</v>
      </c>
      <c r="DG10" s="250">
        <v>0</v>
      </c>
      <c r="DH10" s="250">
        <v>0</v>
      </c>
      <c r="DI10" s="250">
        <v>0</v>
      </c>
      <c r="DJ10" s="250">
        <v>0</v>
      </c>
      <c r="DK10" s="250">
        <v>0</v>
      </c>
      <c r="DL10" s="250">
        <v>0</v>
      </c>
      <c r="DM10" s="250">
        <v>0</v>
      </c>
      <c r="DN10" s="250">
        <v>0</v>
      </c>
      <c r="DO10" s="250">
        <v>0</v>
      </c>
      <c r="DP10" s="250">
        <v>0</v>
      </c>
      <c r="DQ10" s="250">
        <v>0</v>
      </c>
      <c r="DR10" s="250">
        <v>0</v>
      </c>
      <c r="DS10" s="250">
        <v>0</v>
      </c>
      <c r="DT10" s="250">
        <v>0</v>
      </c>
      <c r="DU10" s="250">
        <v>0</v>
      </c>
      <c r="DV10" s="250">
        <v>0</v>
      </c>
      <c r="DW10" s="251">
        <v>0</v>
      </c>
      <c r="DX10" s="1"/>
    </row>
    <row r="11" spans="2:128">
      <c r="B11" s="260"/>
      <c r="C11" s="26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58"/>
      <c r="S11" s="202"/>
      <c r="T11" s="202"/>
      <c r="U11" s="253" t="s">
        <v>518</v>
      </c>
      <c r="V11" s="247" t="s">
        <v>142</v>
      </c>
      <c r="W11" s="259" t="s">
        <v>515</v>
      </c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194"/>
      <c r="CZ11" s="249">
        <v>0</v>
      </c>
      <c r="DA11" s="250">
        <v>0</v>
      </c>
      <c r="DB11" s="250">
        <v>0</v>
      </c>
      <c r="DC11" s="250">
        <v>0</v>
      </c>
      <c r="DD11" s="250">
        <v>0</v>
      </c>
      <c r="DE11" s="250">
        <v>0</v>
      </c>
      <c r="DF11" s="250">
        <v>0</v>
      </c>
      <c r="DG11" s="250">
        <v>0</v>
      </c>
      <c r="DH11" s="250">
        <v>0</v>
      </c>
      <c r="DI11" s="250">
        <v>0</v>
      </c>
      <c r="DJ11" s="250">
        <v>0</v>
      </c>
      <c r="DK11" s="250">
        <v>0</v>
      </c>
      <c r="DL11" s="250">
        <v>0</v>
      </c>
      <c r="DM11" s="250">
        <v>0</v>
      </c>
      <c r="DN11" s="250">
        <v>0</v>
      </c>
      <c r="DO11" s="250">
        <v>0</v>
      </c>
      <c r="DP11" s="250">
        <v>0</v>
      </c>
      <c r="DQ11" s="250">
        <v>0</v>
      </c>
      <c r="DR11" s="250">
        <v>0</v>
      </c>
      <c r="DS11" s="250">
        <v>0</v>
      </c>
      <c r="DT11" s="250">
        <v>0</v>
      </c>
      <c r="DU11" s="250">
        <v>0</v>
      </c>
      <c r="DV11" s="250">
        <v>0</v>
      </c>
      <c r="DW11" s="251">
        <v>0</v>
      </c>
      <c r="DX11" s="1"/>
    </row>
    <row r="12" spans="2:128">
      <c r="B12" s="260"/>
      <c r="C12" s="26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58"/>
      <c r="S12" s="202"/>
      <c r="T12" s="202"/>
      <c r="U12" s="262" t="s">
        <v>519</v>
      </c>
      <c r="V12" s="263" t="s">
        <v>142</v>
      </c>
      <c r="W12" s="259" t="s">
        <v>515</v>
      </c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194"/>
      <c r="CZ12" s="249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v>0</v>
      </c>
      <c r="DG12" s="250"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v>0</v>
      </c>
      <c r="DV12" s="250">
        <v>0</v>
      </c>
      <c r="DW12" s="251">
        <v>0</v>
      </c>
      <c r="DX12" s="1"/>
    </row>
    <row r="13" spans="2:128">
      <c r="B13" s="260"/>
      <c r="C13" s="26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58"/>
      <c r="S13" s="202"/>
      <c r="T13" s="202"/>
      <c r="U13" s="253" t="s">
        <v>520</v>
      </c>
      <c r="V13" s="247" t="s">
        <v>142</v>
      </c>
      <c r="W13" s="259" t="s">
        <v>515</v>
      </c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194"/>
      <c r="CZ13" s="249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v>0</v>
      </c>
      <c r="DG13" s="250"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v>0</v>
      </c>
      <c r="DV13" s="250">
        <v>0</v>
      </c>
      <c r="DW13" s="251">
        <v>0</v>
      </c>
      <c r="DX13" s="1"/>
    </row>
    <row r="14" spans="2:128">
      <c r="B14" s="784"/>
      <c r="C14" s="26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58"/>
      <c r="S14" s="202"/>
      <c r="T14" s="202"/>
      <c r="U14" s="253" t="s">
        <v>521</v>
      </c>
      <c r="V14" s="247" t="s">
        <v>142</v>
      </c>
      <c r="W14" s="259" t="s">
        <v>515</v>
      </c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194"/>
      <c r="CZ14" s="249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v>0</v>
      </c>
      <c r="DG14" s="250"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v>0</v>
      </c>
      <c r="DV14" s="250">
        <v>0</v>
      </c>
      <c r="DW14" s="251">
        <v>0</v>
      </c>
      <c r="DX14" s="1"/>
    </row>
    <row r="15" spans="2:128">
      <c r="B15" s="784"/>
      <c r="C15" s="26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58"/>
      <c r="S15" s="202"/>
      <c r="T15" s="202"/>
      <c r="U15" s="253" t="s">
        <v>522</v>
      </c>
      <c r="V15" s="247" t="s">
        <v>142</v>
      </c>
      <c r="W15" s="259" t="s">
        <v>515</v>
      </c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194"/>
      <c r="CZ15" s="249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v>0</v>
      </c>
      <c r="DG15" s="250"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v>0</v>
      </c>
      <c r="DV15" s="250">
        <v>0</v>
      </c>
      <c r="DW15" s="251">
        <v>0</v>
      </c>
      <c r="DX15" s="1"/>
    </row>
    <row r="16" spans="2:128">
      <c r="B16" s="784"/>
      <c r="C16" s="26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58"/>
      <c r="S16" s="202"/>
      <c r="T16" s="202"/>
      <c r="U16" s="253" t="s">
        <v>523</v>
      </c>
      <c r="V16" s="247" t="s">
        <v>142</v>
      </c>
      <c r="W16" s="259" t="s">
        <v>515</v>
      </c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194"/>
      <c r="CZ16" s="249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v>0</v>
      </c>
      <c r="DG16" s="250"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v>0</v>
      </c>
      <c r="DV16" s="250">
        <v>0</v>
      </c>
      <c r="DW16" s="251">
        <v>0</v>
      </c>
      <c r="DX16" s="1"/>
    </row>
    <row r="17" spans="2:128">
      <c r="B17" s="784"/>
      <c r="C17" s="26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58"/>
      <c r="S17" s="202"/>
      <c r="T17" s="202"/>
      <c r="U17" s="264" t="s">
        <v>524</v>
      </c>
      <c r="V17" s="247" t="s">
        <v>142</v>
      </c>
      <c r="W17" s="259" t="s">
        <v>515</v>
      </c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7"/>
      <c r="CZ17" s="249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v>0</v>
      </c>
      <c r="DG17" s="250"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v>0</v>
      </c>
      <c r="DV17" s="250">
        <v>0</v>
      </c>
      <c r="DW17" s="251">
        <v>0</v>
      </c>
      <c r="DX17" s="1"/>
    </row>
    <row r="18" spans="2:128" ht="15.75" thickBot="1">
      <c r="B18" s="268"/>
      <c r="C18" s="269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1"/>
      <c r="S18" s="270"/>
      <c r="T18" s="270"/>
      <c r="U18" s="272" t="s">
        <v>145</v>
      </c>
      <c r="V18" s="273" t="s">
        <v>525</v>
      </c>
      <c r="W18" s="274" t="s">
        <v>515</v>
      </c>
      <c r="X18" s="200">
        <f>SUM(X8:X17)</f>
        <v>0</v>
      </c>
      <c r="Y18" s="200">
        <f t="shared" ref="Y18:CJ18" si="4">SUM(Y8:Y17)</f>
        <v>0</v>
      </c>
      <c r="Z18" s="200">
        <f t="shared" si="4"/>
        <v>0</v>
      </c>
      <c r="AA18" s="200">
        <f t="shared" si="4"/>
        <v>0</v>
      </c>
      <c r="AB18" s="200">
        <f t="shared" si="4"/>
        <v>0</v>
      </c>
      <c r="AC18" s="200">
        <f t="shared" si="4"/>
        <v>0</v>
      </c>
      <c r="AD18" s="200">
        <f t="shared" si="4"/>
        <v>0</v>
      </c>
      <c r="AE18" s="200">
        <f t="shared" si="4"/>
        <v>0</v>
      </c>
      <c r="AF18" s="200">
        <f t="shared" si="4"/>
        <v>0</v>
      </c>
      <c r="AG18" s="200">
        <f t="shared" si="4"/>
        <v>0</v>
      </c>
      <c r="AH18" s="200">
        <f t="shared" si="4"/>
        <v>0</v>
      </c>
      <c r="AI18" s="200">
        <f t="shared" si="4"/>
        <v>0</v>
      </c>
      <c r="AJ18" s="200">
        <f t="shared" si="4"/>
        <v>0</v>
      </c>
      <c r="AK18" s="200">
        <f t="shared" si="4"/>
        <v>0</v>
      </c>
      <c r="AL18" s="200">
        <f t="shared" si="4"/>
        <v>0</v>
      </c>
      <c r="AM18" s="200">
        <f t="shared" si="4"/>
        <v>0</v>
      </c>
      <c r="AN18" s="200">
        <f t="shared" si="4"/>
        <v>0</v>
      </c>
      <c r="AO18" s="200">
        <f t="shared" si="4"/>
        <v>0</v>
      </c>
      <c r="AP18" s="200">
        <f t="shared" si="4"/>
        <v>0</v>
      </c>
      <c r="AQ18" s="200">
        <f t="shared" si="4"/>
        <v>0</v>
      </c>
      <c r="AR18" s="200">
        <f t="shared" si="4"/>
        <v>0</v>
      </c>
      <c r="AS18" s="200">
        <f t="shared" si="4"/>
        <v>0</v>
      </c>
      <c r="AT18" s="200">
        <f t="shared" si="4"/>
        <v>0</v>
      </c>
      <c r="AU18" s="200">
        <f t="shared" si="4"/>
        <v>0</v>
      </c>
      <c r="AV18" s="200">
        <f t="shared" si="4"/>
        <v>0</v>
      </c>
      <c r="AW18" s="200">
        <f t="shared" si="4"/>
        <v>0</v>
      </c>
      <c r="AX18" s="200">
        <f t="shared" si="4"/>
        <v>0</v>
      </c>
      <c r="AY18" s="200">
        <f t="shared" si="4"/>
        <v>0</v>
      </c>
      <c r="AZ18" s="200">
        <f t="shared" si="4"/>
        <v>0</v>
      </c>
      <c r="BA18" s="200">
        <f t="shared" si="4"/>
        <v>0</v>
      </c>
      <c r="BB18" s="200">
        <f t="shared" si="4"/>
        <v>0</v>
      </c>
      <c r="BC18" s="200">
        <f t="shared" si="4"/>
        <v>0</v>
      </c>
      <c r="BD18" s="200">
        <f t="shared" si="4"/>
        <v>0</v>
      </c>
      <c r="BE18" s="200">
        <f t="shared" si="4"/>
        <v>0</v>
      </c>
      <c r="BF18" s="200">
        <f t="shared" si="4"/>
        <v>0</v>
      </c>
      <c r="BG18" s="200">
        <f t="shared" si="4"/>
        <v>0</v>
      </c>
      <c r="BH18" s="200">
        <f t="shared" si="4"/>
        <v>0</v>
      </c>
      <c r="BI18" s="200">
        <f t="shared" si="4"/>
        <v>0</v>
      </c>
      <c r="BJ18" s="200">
        <f t="shared" si="4"/>
        <v>0</v>
      </c>
      <c r="BK18" s="200">
        <f t="shared" si="4"/>
        <v>0</v>
      </c>
      <c r="BL18" s="200">
        <f t="shared" si="4"/>
        <v>0</v>
      </c>
      <c r="BM18" s="200">
        <f t="shared" si="4"/>
        <v>0</v>
      </c>
      <c r="BN18" s="200">
        <f t="shared" si="4"/>
        <v>0</v>
      </c>
      <c r="BO18" s="200">
        <f t="shared" si="4"/>
        <v>0</v>
      </c>
      <c r="BP18" s="200">
        <f t="shared" si="4"/>
        <v>0</v>
      </c>
      <c r="BQ18" s="200">
        <f t="shared" si="4"/>
        <v>0</v>
      </c>
      <c r="BR18" s="200">
        <f t="shared" si="4"/>
        <v>0</v>
      </c>
      <c r="BS18" s="200">
        <f t="shared" si="4"/>
        <v>0</v>
      </c>
      <c r="BT18" s="200">
        <f t="shared" si="4"/>
        <v>0</v>
      </c>
      <c r="BU18" s="200">
        <f t="shared" si="4"/>
        <v>0</v>
      </c>
      <c r="BV18" s="200">
        <f t="shared" si="4"/>
        <v>0</v>
      </c>
      <c r="BW18" s="200">
        <f t="shared" si="4"/>
        <v>0</v>
      </c>
      <c r="BX18" s="200">
        <f t="shared" si="4"/>
        <v>0</v>
      </c>
      <c r="BY18" s="200">
        <f t="shared" si="4"/>
        <v>0</v>
      </c>
      <c r="BZ18" s="200">
        <f t="shared" si="4"/>
        <v>0</v>
      </c>
      <c r="CA18" s="200">
        <f t="shared" si="4"/>
        <v>0</v>
      </c>
      <c r="CB18" s="200">
        <f t="shared" si="4"/>
        <v>0</v>
      </c>
      <c r="CC18" s="200">
        <f t="shared" si="4"/>
        <v>0</v>
      </c>
      <c r="CD18" s="200">
        <f t="shared" si="4"/>
        <v>0</v>
      </c>
      <c r="CE18" s="200">
        <f t="shared" si="4"/>
        <v>0</v>
      </c>
      <c r="CF18" s="200">
        <f t="shared" si="4"/>
        <v>0</v>
      </c>
      <c r="CG18" s="200">
        <f t="shared" si="4"/>
        <v>0</v>
      </c>
      <c r="CH18" s="200">
        <f t="shared" si="4"/>
        <v>0</v>
      </c>
      <c r="CI18" s="200">
        <f t="shared" si="4"/>
        <v>0</v>
      </c>
      <c r="CJ18" s="200">
        <f t="shared" si="4"/>
        <v>0</v>
      </c>
      <c r="CK18" s="200">
        <f t="shared" ref="CK18:DW18" si="5">SUM(CK8:CK17)</f>
        <v>0</v>
      </c>
      <c r="CL18" s="200">
        <f t="shared" si="5"/>
        <v>0</v>
      </c>
      <c r="CM18" s="200">
        <f t="shared" si="5"/>
        <v>0</v>
      </c>
      <c r="CN18" s="200">
        <f t="shared" si="5"/>
        <v>0</v>
      </c>
      <c r="CO18" s="200">
        <f t="shared" si="5"/>
        <v>0</v>
      </c>
      <c r="CP18" s="200">
        <f t="shared" si="5"/>
        <v>0</v>
      </c>
      <c r="CQ18" s="200">
        <f t="shared" si="5"/>
        <v>0</v>
      </c>
      <c r="CR18" s="200">
        <f t="shared" si="5"/>
        <v>0</v>
      </c>
      <c r="CS18" s="200">
        <f t="shared" si="5"/>
        <v>0</v>
      </c>
      <c r="CT18" s="200">
        <f t="shared" si="5"/>
        <v>0</v>
      </c>
      <c r="CU18" s="200">
        <f t="shared" si="5"/>
        <v>0</v>
      </c>
      <c r="CV18" s="200">
        <f t="shared" si="5"/>
        <v>0</v>
      </c>
      <c r="CW18" s="200">
        <f t="shared" si="5"/>
        <v>0</v>
      </c>
      <c r="CX18" s="200">
        <f t="shared" si="5"/>
        <v>0</v>
      </c>
      <c r="CY18" s="196">
        <f t="shared" si="5"/>
        <v>0</v>
      </c>
      <c r="CZ18" s="275">
        <f t="shared" si="5"/>
        <v>0</v>
      </c>
      <c r="DA18" s="276">
        <f t="shared" si="5"/>
        <v>0</v>
      </c>
      <c r="DB18" s="276">
        <f t="shared" si="5"/>
        <v>0</v>
      </c>
      <c r="DC18" s="276">
        <f t="shared" si="5"/>
        <v>0</v>
      </c>
      <c r="DD18" s="276">
        <f t="shared" si="5"/>
        <v>0</v>
      </c>
      <c r="DE18" s="276">
        <f t="shared" si="5"/>
        <v>0</v>
      </c>
      <c r="DF18" s="276">
        <f t="shared" si="5"/>
        <v>0</v>
      </c>
      <c r="DG18" s="276">
        <f t="shared" si="5"/>
        <v>0</v>
      </c>
      <c r="DH18" s="276">
        <f t="shared" si="5"/>
        <v>0</v>
      </c>
      <c r="DI18" s="276">
        <f t="shared" si="5"/>
        <v>0</v>
      </c>
      <c r="DJ18" s="276">
        <f t="shared" si="5"/>
        <v>0</v>
      </c>
      <c r="DK18" s="276">
        <f t="shared" si="5"/>
        <v>0</v>
      </c>
      <c r="DL18" s="276">
        <f t="shared" si="5"/>
        <v>0</v>
      </c>
      <c r="DM18" s="276">
        <f t="shared" si="5"/>
        <v>0</v>
      </c>
      <c r="DN18" s="276">
        <f t="shared" si="5"/>
        <v>0</v>
      </c>
      <c r="DO18" s="276">
        <f t="shared" si="5"/>
        <v>0</v>
      </c>
      <c r="DP18" s="276">
        <f t="shared" si="5"/>
        <v>0</v>
      </c>
      <c r="DQ18" s="276">
        <f t="shared" si="5"/>
        <v>0</v>
      </c>
      <c r="DR18" s="276">
        <f t="shared" si="5"/>
        <v>0</v>
      </c>
      <c r="DS18" s="276">
        <f t="shared" si="5"/>
        <v>0</v>
      </c>
      <c r="DT18" s="276">
        <f t="shared" si="5"/>
        <v>0</v>
      </c>
      <c r="DU18" s="276">
        <f t="shared" si="5"/>
        <v>0</v>
      </c>
      <c r="DV18" s="276">
        <f t="shared" si="5"/>
        <v>0</v>
      </c>
      <c r="DW18" s="277">
        <f t="shared" si="5"/>
        <v>0</v>
      </c>
      <c r="DX18" s="1"/>
    </row>
    <row r="19" spans="2:128">
      <c r="B19" s="238" t="s">
        <v>526</v>
      </c>
      <c r="C19" s="771" t="s">
        <v>527</v>
      </c>
      <c r="D19" s="769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4"/>
      <c r="S19" s="233"/>
      <c r="T19" s="234"/>
      <c r="U19" s="233"/>
      <c r="V19" s="237"/>
      <c r="W19" s="237"/>
      <c r="X19" s="236">
        <f t="shared" ref="X19:BC19" si="6">SUMIF($C:$C,"58.2x",X:X)</f>
        <v>0</v>
      </c>
      <c r="Y19" s="236">
        <f t="shared" si="6"/>
        <v>0</v>
      </c>
      <c r="Z19" s="236">
        <f t="shared" si="6"/>
        <v>0</v>
      </c>
      <c r="AA19" s="236">
        <f t="shared" si="6"/>
        <v>0</v>
      </c>
      <c r="AB19" s="236">
        <f t="shared" si="6"/>
        <v>0</v>
      </c>
      <c r="AC19" s="236">
        <f t="shared" si="6"/>
        <v>0</v>
      </c>
      <c r="AD19" s="236">
        <f t="shared" si="6"/>
        <v>0</v>
      </c>
      <c r="AE19" s="236">
        <f t="shared" si="6"/>
        <v>0</v>
      </c>
      <c r="AF19" s="236">
        <f t="shared" si="6"/>
        <v>0</v>
      </c>
      <c r="AG19" s="236">
        <f t="shared" si="6"/>
        <v>0</v>
      </c>
      <c r="AH19" s="236">
        <f t="shared" si="6"/>
        <v>0</v>
      </c>
      <c r="AI19" s="236">
        <f t="shared" si="6"/>
        <v>0</v>
      </c>
      <c r="AJ19" s="236">
        <f t="shared" si="6"/>
        <v>0</v>
      </c>
      <c r="AK19" s="236">
        <f t="shared" si="6"/>
        <v>0</v>
      </c>
      <c r="AL19" s="236">
        <f t="shared" si="6"/>
        <v>0</v>
      </c>
      <c r="AM19" s="236">
        <f t="shared" si="6"/>
        <v>0</v>
      </c>
      <c r="AN19" s="236">
        <f t="shared" si="6"/>
        <v>0</v>
      </c>
      <c r="AO19" s="236">
        <f t="shared" si="6"/>
        <v>0</v>
      </c>
      <c r="AP19" s="236">
        <f t="shared" si="6"/>
        <v>0</v>
      </c>
      <c r="AQ19" s="236">
        <f t="shared" si="6"/>
        <v>0</v>
      </c>
      <c r="AR19" s="236">
        <f t="shared" si="6"/>
        <v>0</v>
      </c>
      <c r="AS19" s="236">
        <f t="shared" si="6"/>
        <v>0</v>
      </c>
      <c r="AT19" s="236">
        <f t="shared" si="6"/>
        <v>0</v>
      </c>
      <c r="AU19" s="236">
        <f t="shared" si="6"/>
        <v>0</v>
      </c>
      <c r="AV19" s="236">
        <f t="shared" si="6"/>
        <v>0</v>
      </c>
      <c r="AW19" s="236">
        <f t="shared" si="6"/>
        <v>0</v>
      </c>
      <c r="AX19" s="236">
        <f t="shared" si="6"/>
        <v>0</v>
      </c>
      <c r="AY19" s="236">
        <f t="shared" si="6"/>
        <v>0</v>
      </c>
      <c r="AZ19" s="236">
        <f t="shared" si="6"/>
        <v>0</v>
      </c>
      <c r="BA19" s="236">
        <f t="shared" si="6"/>
        <v>0</v>
      </c>
      <c r="BB19" s="236">
        <f t="shared" si="6"/>
        <v>0</v>
      </c>
      <c r="BC19" s="236">
        <f t="shared" si="6"/>
        <v>0</v>
      </c>
      <c r="BD19" s="236">
        <f t="shared" ref="BD19:CI19" si="7">SUMIF($C:$C,"58.2x",BD:BD)</f>
        <v>0</v>
      </c>
      <c r="BE19" s="236">
        <f t="shared" si="7"/>
        <v>0</v>
      </c>
      <c r="BF19" s="236">
        <f t="shared" si="7"/>
        <v>0</v>
      </c>
      <c r="BG19" s="236">
        <f t="shared" si="7"/>
        <v>0</v>
      </c>
      <c r="BH19" s="236">
        <f t="shared" si="7"/>
        <v>0</v>
      </c>
      <c r="BI19" s="236">
        <f t="shared" si="7"/>
        <v>0</v>
      </c>
      <c r="BJ19" s="236">
        <f t="shared" si="7"/>
        <v>0</v>
      </c>
      <c r="BK19" s="236">
        <f t="shared" si="7"/>
        <v>0</v>
      </c>
      <c r="BL19" s="236">
        <f t="shared" si="7"/>
        <v>0</v>
      </c>
      <c r="BM19" s="236">
        <f t="shared" si="7"/>
        <v>0</v>
      </c>
      <c r="BN19" s="236">
        <f t="shared" si="7"/>
        <v>0</v>
      </c>
      <c r="BO19" s="236">
        <f t="shared" si="7"/>
        <v>0</v>
      </c>
      <c r="BP19" s="236">
        <f t="shared" si="7"/>
        <v>0</v>
      </c>
      <c r="BQ19" s="236">
        <f t="shared" si="7"/>
        <v>0</v>
      </c>
      <c r="BR19" s="236">
        <f t="shared" si="7"/>
        <v>0</v>
      </c>
      <c r="BS19" s="236">
        <f t="shared" si="7"/>
        <v>0</v>
      </c>
      <c r="BT19" s="236">
        <f t="shared" si="7"/>
        <v>0</v>
      </c>
      <c r="BU19" s="236">
        <f t="shared" si="7"/>
        <v>0</v>
      </c>
      <c r="BV19" s="236">
        <f t="shared" si="7"/>
        <v>0</v>
      </c>
      <c r="BW19" s="236">
        <f t="shared" si="7"/>
        <v>0</v>
      </c>
      <c r="BX19" s="236">
        <f t="shared" si="7"/>
        <v>0</v>
      </c>
      <c r="BY19" s="236">
        <f t="shared" si="7"/>
        <v>0</v>
      </c>
      <c r="BZ19" s="236">
        <f t="shared" si="7"/>
        <v>0</v>
      </c>
      <c r="CA19" s="236">
        <f t="shared" si="7"/>
        <v>0</v>
      </c>
      <c r="CB19" s="236">
        <f t="shared" si="7"/>
        <v>0</v>
      </c>
      <c r="CC19" s="236">
        <f t="shared" si="7"/>
        <v>0</v>
      </c>
      <c r="CD19" s="236">
        <f t="shared" si="7"/>
        <v>0</v>
      </c>
      <c r="CE19" s="236">
        <f t="shared" si="7"/>
        <v>0</v>
      </c>
      <c r="CF19" s="236">
        <f t="shared" si="7"/>
        <v>0</v>
      </c>
      <c r="CG19" s="236">
        <f t="shared" si="7"/>
        <v>0</v>
      </c>
      <c r="CH19" s="236">
        <f t="shared" si="7"/>
        <v>0</v>
      </c>
      <c r="CI19" s="236">
        <f t="shared" si="7"/>
        <v>0</v>
      </c>
      <c r="CJ19" s="236">
        <f t="shared" ref="CJ19:DO19" si="8">SUMIF($C:$C,"58.2x",CJ:CJ)</f>
        <v>0</v>
      </c>
      <c r="CK19" s="236">
        <f t="shared" si="8"/>
        <v>0</v>
      </c>
      <c r="CL19" s="236">
        <f t="shared" si="8"/>
        <v>0</v>
      </c>
      <c r="CM19" s="236">
        <f t="shared" si="8"/>
        <v>0</v>
      </c>
      <c r="CN19" s="236">
        <f t="shared" si="8"/>
        <v>0</v>
      </c>
      <c r="CO19" s="236">
        <f t="shared" si="8"/>
        <v>0</v>
      </c>
      <c r="CP19" s="236">
        <f t="shared" si="8"/>
        <v>0</v>
      </c>
      <c r="CQ19" s="236">
        <f t="shared" si="8"/>
        <v>0</v>
      </c>
      <c r="CR19" s="236">
        <f t="shared" si="8"/>
        <v>0</v>
      </c>
      <c r="CS19" s="236">
        <f t="shared" si="8"/>
        <v>0</v>
      </c>
      <c r="CT19" s="236">
        <f t="shared" si="8"/>
        <v>0</v>
      </c>
      <c r="CU19" s="236">
        <f t="shared" si="8"/>
        <v>0</v>
      </c>
      <c r="CV19" s="236">
        <f t="shared" si="8"/>
        <v>0</v>
      </c>
      <c r="CW19" s="236">
        <f t="shared" si="8"/>
        <v>0</v>
      </c>
      <c r="CX19" s="236">
        <f t="shared" si="8"/>
        <v>0</v>
      </c>
      <c r="CY19" s="243">
        <f t="shared" si="8"/>
        <v>0</v>
      </c>
      <c r="CZ19" s="244">
        <f t="shared" si="8"/>
        <v>0</v>
      </c>
      <c r="DA19" s="244">
        <f t="shared" si="8"/>
        <v>0</v>
      </c>
      <c r="DB19" s="244">
        <f t="shared" si="8"/>
        <v>0</v>
      </c>
      <c r="DC19" s="244">
        <f t="shared" si="8"/>
        <v>0</v>
      </c>
      <c r="DD19" s="244">
        <f t="shared" si="8"/>
        <v>0</v>
      </c>
      <c r="DE19" s="244">
        <f t="shared" si="8"/>
        <v>0</v>
      </c>
      <c r="DF19" s="244">
        <f t="shared" si="8"/>
        <v>0</v>
      </c>
      <c r="DG19" s="244">
        <f t="shared" si="8"/>
        <v>0</v>
      </c>
      <c r="DH19" s="244">
        <f t="shared" si="8"/>
        <v>0</v>
      </c>
      <c r="DI19" s="244">
        <f t="shared" si="8"/>
        <v>0</v>
      </c>
      <c r="DJ19" s="244">
        <f t="shared" si="8"/>
        <v>0</v>
      </c>
      <c r="DK19" s="244">
        <f t="shared" si="8"/>
        <v>0</v>
      </c>
      <c r="DL19" s="244">
        <f t="shared" si="8"/>
        <v>0</v>
      </c>
      <c r="DM19" s="244">
        <f t="shared" si="8"/>
        <v>0</v>
      </c>
      <c r="DN19" s="244">
        <f t="shared" si="8"/>
        <v>0</v>
      </c>
      <c r="DO19" s="244">
        <f t="shared" si="8"/>
        <v>0</v>
      </c>
      <c r="DP19" s="244">
        <f t="shared" ref="DP19:DW19" si="9">SUMIF($C:$C,"58.2x",DP:DP)</f>
        <v>0</v>
      </c>
      <c r="DQ19" s="244">
        <f t="shared" si="9"/>
        <v>0</v>
      </c>
      <c r="DR19" s="244">
        <f t="shared" si="9"/>
        <v>0</v>
      </c>
      <c r="DS19" s="244">
        <f t="shared" si="9"/>
        <v>0</v>
      </c>
      <c r="DT19" s="244">
        <f t="shared" si="9"/>
        <v>0</v>
      </c>
      <c r="DU19" s="244">
        <f t="shared" si="9"/>
        <v>0</v>
      </c>
      <c r="DV19" s="244">
        <f t="shared" si="9"/>
        <v>0</v>
      </c>
      <c r="DW19" s="278">
        <f t="shared" si="9"/>
        <v>0</v>
      </c>
      <c r="DX19" s="1"/>
    </row>
    <row r="20" spans="2:128">
      <c r="B20" s="238" t="s">
        <v>528</v>
      </c>
      <c r="C20" s="771" t="s">
        <v>529</v>
      </c>
      <c r="D20" s="769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4"/>
      <c r="S20" s="233"/>
      <c r="T20" s="234"/>
      <c r="U20" s="233"/>
      <c r="V20" s="237"/>
      <c r="W20" s="237"/>
      <c r="X20" s="236">
        <f t="shared" ref="X20:BC20" si="10">SUMIF($C:$C,"58.3x",X:X)</f>
        <v>0</v>
      </c>
      <c r="Y20" s="236">
        <f t="shared" si="10"/>
        <v>0</v>
      </c>
      <c r="Z20" s="236">
        <f t="shared" si="10"/>
        <v>0</v>
      </c>
      <c r="AA20" s="236">
        <f t="shared" si="10"/>
        <v>0</v>
      </c>
      <c r="AB20" s="236">
        <f t="shared" si="10"/>
        <v>0</v>
      </c>
      <c r="AC20" s="236">
        <f t="shared" si="10"/>
        <v>0</v>
      </c>
      <c r="AD20" s="236">
        <f t="shared" si="10"/>
        <v>0</v>
      </c>
      <c r="AE20" s="236">
        <f t="shared" si="10"/>
        <v>0</v>
      </c>
      <c r="AF20" s="236">
        <f t="shared" si="10"/>
        <v>0</v>
      </c>
      <c r="AG20" s="236">
        <f t="shared" si="10"/>
        <v>0</v>
      </c>
      <c r="AH20" s="236">
        <f t="shared" si="10"/>
        <v>0</v>
      </c>
      <c r="AI20" s="236">
        <f t="shared" si="10"/>
        <v>0</v>
      </c>
      <c r="AJ20" s="236">
        <f t="shared" si="10"/>
        <v>0</v>
      </c>
      <c r="AK20" s="236">
        <f t="shared" si="10"/>
        <v>0</v>
      </c>
      <c r="AL20" s="236">
        <f t="shared" si="10"/>
        <v>0</v>
      </c>
      <c r="AM20" s="236">
        <f t="shared" si="10"/>
        <v>0</v>
      </c>
      <c r="AN20" s="236">
        <f t="shared" si="10"/>
        <v>0</v>
      </c>
      <c r="AO20" s="236">
        <f t="shared" si="10"/>
        <v>0</v>
      </c>
      <c r="AP20" s="236">
        <f t="shared" si="10"/>
        <v>0</v>
      </c>
      <c r="AQ20" s="236">
        <f t="shared" si="10"/>
        <v>0</v>
      </c>
      <c r="AR20" s="236">
        <f t="shared" si="10"/>
        <v>0</v>
      </c>
      <c r="AS20" s="236">
        <f t="shared" si="10"/>
        <v>0</v>
      </c>
      <c r="AT20" s="236">
        <f t="shared" si="10"/>
        <v>0</v>
      </c>
      <c r="AU20" s="236">
        <f t="shared" si="10"/>
        <v>0</v>
      </c>
      <c r="AV20" s="236">
        <f t="shared" si="10"/>
        <v>0</v>
      </c>
      <c r="AW20" s="236">
        <f t="shared" si="10"/>
        <v>0</v>
      </c>
      <c r="AX20" s="236">
        <f t="shared" si="10"/>
        <v>0</v>
      </c>
      <c r="AY20" s="236">
        <f t="shared" si="10"/>
        <v>0</v>
      </c>
      <c r="AZ20" s="236">
        <f t="shared" si="10"/>
        <v>0</v>
      </c>
      <c r="BA20" s="236">
        <f t="shared" si="10"/>
        <v>0</v>
      </c>
      <c r="BB20" s="236">
        <f t="shared" si="10"/>
        <v>0</v>
      </c>
      <c r="BC20" s="236">
        <f t="shared" si="10"/>
        <v>0</v>
      </c>
      <c r="BD20" s="236">
        <f t="shared" ref="BD20:CI20" si="11">SUMIF($C:$C,"58.3x",BD:BD)</f>
        <v>0</v>
      </c>
      <c r="BE20" s="236">
        <f t="shared" si="11"/>
        <v>0</v>
      </c>
      <c r="BF20" s="236">
        <f t="shared" si="11"/>
        <v>0</v>
      </c>
      <c r="BG20" s="236">
        <f t="shared" si="11"/>
        <v>0</v>
      </c>
      <c r="BH20" s="236">
        <f t="shared" si="11"/>
        <v>0</v>
      </c>
      <c r="BI20" s="236">
        <f t="shared" si="11"/>
        <v>0</v>
      </c>
      <c r="BJ20" s="236">
        <f t="shared" si="11"/>
        <v>0</v>
      </c>
      <c r="BK20" s="236">
        <f t="shared" si="11"/>
        <v>0</v>
      </c>
      <c r="BL20" s="236">
        <f t="shared" si="11"/>
        <v>0</v>
      </c>
      <c r="BM20" s="236">
        <f t="shared" si="11"/>
        <v>0</v>
      </c>
      <c r="BN20" s="236">
        <f t="shared" si="11"/>
        <v>0</v>
      </c>
      <c r="BO20" s="236">
        <f t="shared" si="11"/>
        <v>0</v>
      </c>
      <c r="BP20" s="236">
        <f t="shared" si="11"/>
        <v>0</v>
      </c>
      <c r="BQ20" s="236">
        <f t="shared" si="11"/>
        <v>0</v>
      </c>
      <c r="BR20" s="236">
        <f t="shared" si="11"/>
        <v>0</v>
      </c>
      <c r="BS20" s="236">
        <f t="shared" si="11"/>
        <v>0</v>
      </c>
      <c r="BT20" s="236">
        <f t="shared" si="11"/>
        <v>0</v>
      </c>
      <c r="BU20" s="236">
        <f t="shared" si="11"/>
        <v>0</v>
      </c>
      <c r="BV20" s="236">
        <f t="shared" si="11"/>
        <v>0</v>
      </c>
      <c r="BW20" s="236">
        <f t="shared" si="11"/>
        <v>0</v>
      </c>
      <c r="BX20" s="236">
        <f t="shared" si="11"/>
        <v>0</v>
      </c>
      <c r="BY20" s="236">
        <f t="shared" si="11"/>
        <v>0</v>
      </c>
      <c r="BZ20" s="236">
        <f t="shared" si="11"/>
        <v>0</v>
      </c>
      <c r="CA20" s="236">
        <f t="shared" si="11"/>
        <v>0</v>
      </c>
      <c r="CB20" s="236">
        <f t="shared" si="11"/>
        <v>0</v>
      </c>
      <c r="CC20" s="236">
        <f t="shared" si="11"/>
        <v>0</v>
      </c>
      <c r="CD20" s="236">
        <f t="shared" si="11"/>
        <v>0</v>
      </c>
      <c r="CE20" s="236">
        <f t="shared" si="11"/>
        <v>0</v>
      </c>
      <c r="CF20" s="236">
        <f t="shared" si="11"/>
        <v>0</v>
      </c>
      <c r="CG20" s="236">
        <f t="shared" si="11"/>
        <v>0</v>
      </c>
      <c r="CH20" s="236">
        <f t="shared" si="11"/>
        <v>0</v>
      </c>
      <c r="CI20" s="236">
        <f t="shared" si="11"/>
        <v>0</v>
      </c>
      <c r="CJ20" s="236">
        <f t="shared" ref="CJ20:DO20" si="12">SUMIF($C:$C,"58.3x",CJ:CJ)</f>
        <v>0</v>
      </c>
      <c r="CK20" s="236">
        <f t="shared" si="12"/>
        <v>0</v>
      </c>
      <c r="CL20" s="236">
        <f t="shared" si="12"/>
        <v>0</v>
      </c>
      <c r="CM20" s="236">
        <f t="shared" si="12"/>
        <v>0</v>
      </c>
      <c r="CN20" s="236">
        <f t="shared" si="12"/>
        <v>0</v>
      </c>
      <c r="CO20" s="236">
        <f t="shared" si="12"/>
        <v>0</v>
      </c>
      <c r="CP20" s="236">
        <f t="shared" si="12"/>
        <v>0</v>
      </c>
      <c r="CQ20" s="236">
        <f t="shared" si="12"/>
        <v>0</v>
      </c>
      <c r="CR20" s="236">
        <f t="shared" si="12"/>
        <v>0</v>
      </c>
      <c r="CS20" s="236">
        <f t="shared" si="12"/>
        <v>0</v>
      </c>
      <c r="CT20" s="236">
        <f t="shared" si="12"/>
        <v>0</v>
      </c>
      <c r="CU20" s="236">
        <f t="shared" si="12"/>
        <v>0</v>
      </c>
      <c r="CV20" s="236">
        <f t="shared" si="12"/>
        <v>0</v>
      </c>
      <c r="CW20" s="236">
        <f t="shared" si="12"/>
        <v>0</v>
      </c>
      <c r="CX20" s="236">
        <f t="shared" si="12"/>
        <v>0</v>
      </c>
      <c r="CY20" s="243">
        <f t="shared" si="12"/>
        <v>0</v>
      </c>
      <c r="CZ20" s="244">
        <f t="shared" si="12"/>
        <v>0</v>
      </c>
      <c r="DA20" s="244">
        <f t="shared" si="12"/>
        <v>0</v>
      </c>
      <c r="DB20" s="244">
        <f t="shared" si="12"/>
        <v>0</v>
      </c>
      <c r="DC20" s="244">
        <f t="shared" si="12"/>
        <v>0</v>
      </c>
      <c r="DD20" s="244">
        <f t="shared" si="12"/>
        <v>0</v>
      </c>
      <c r="DE20" s="244">
        <f t="shared" si="12"/>
        <v>0</v>
      </c>
      <c r="DF20" s="244">
        <f t="shared" si="12"/>
        <v>0</v>
      </c>
      <c r="DG20" s="244">
        <f t="shared" si="12"/>
        <v>0</v>
      </c>
      <c r="DH20" s="244">
        <f t="shared" si="12"/>
        <v>0</v>
      </c>
      <c r="DI20" s="244">
        <f t="shared" si="12"/>
        <v>0</v>
      </c>
      <c r="DJ20" s="244">
        <f t="shared" si="12"/>
        <v>0</v>
      </c>
      <c r="DK20" s="244">
        <f t="shared" si="12"/>
        <v>0</v>
      </c>
      <c r="DL20" s="244">
        <f t="shared" si="12"/>
        <v>0</v>
      </c>
      <c r="DM20" s="244">
        <f t="shared" si="12"/>
        <v>0</v>
      </c>
      <c r="DN20" s="244">
        <f t="shared" si="12"/>
        <v>0</v>
      </c>
      <c r="DO20" s="244">
        <f t="shared" si="12"/>
        <v>0</v>
      </c>
      <c r="DP20" s="244">
        <f t="shared" ref="DP20:DW20" si="13">SUMIF($C:$C,"58.3x",DP:DP)</f>
        <v>0</v>
      </c>
      <c r="DQ20" s="244">
        <f t="shared" si="13"/>
        <v>0</v>
      </c>
      <c r="DR20" s="244">
        <f t="shared" si="13"/>
        <v>0</v>
      </c>
      <c r="DS20" s="244">
        <f t="shared" si="13"/>
        <v>0</v>
      </c>
      <c r="DT20" s="244">
        <f t="shared" si="13"/>
        <v>0</v>
      </c>
      <c r="DU20" s="244">
        <f t="shared" si="13"/>
        <v>0</v>
      </c>
      <c r="DV20" s="244">
        <f t="shared" si="13"/>
        <v>0</v>
      </c>
      <c r="DW20" s="278">
        <f t="shared" si="13"/>
        <v>0</v>
      </c>
      <c r="DX20" s="1"/>
    </row>
    <row r="21" spans="2:128">
      <c r="B21" s="238" t="s">
        <v>530</v>
      </c>
      <c r="C21" s="771" t="s">
        <v>531</v>
      </c>
      <c r="D21" s="769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4"/>
      <c r="S21" s="233"/>
      <c r="T21" s="234"/>
      <c r="U21" s="233"/>
      <c r="V21" s="237"/>
      <c r="W21" s="237"/>
      <c r="X21" s="236">
        <f t="shared" ref="X21:BC21" si="14">SUMIF($C:$C,"58.4x",X:X)</f>
        <v>0</v>
      </c>
      <c r="Y21" s="236">
        <f t="shared" si="14"/>
        <v>0</v>
      </c>
      <c r="Z21" s="236">
        <f t="shared" si="14"/>
        <v>0</v>
      </c>
      <c r="AA21" s="236">
        <f t="shared" si="14"/>
        <v>0</v>
      </c>
      <c r="AB21" s="236">
        <f t="shared" si="14"/>
        <v>0</v>
      </c>
      <c r="AC21" s="236">
        <f t="shared" si="14"/>
        <v>0</v>
      </c>
      <c r="AD21" s="236">
        <f t="shared" si="14"/>
        <v>0</v>
      </c>
      <c r="AE21" s="236">
        <f t="shared" si="14"/>
        <v>0</v>
      </c>
      <c r="AF21" s="236">
        <f t="shared" si="14"/>
        <v>0</v>
      </c>
      <c r="AG21" s="236">
        <f t="shared" si="14"/>
        <v>0</v>
      </c>
      <c r="AH21" s="236">
        <f t="shared" si="14"/>
        <v>0</v>
      </c>
      <c r="AI21" s="236">
        <f t="shared" si="14"/>
        <v>0</v>
      </c>
      <c r="AJ21" s="236">
        <f t="shared" si="14"/>
        <v>0</v>
      </c>
      <c r="AK21" s="236">
        <f t="shared" si="14"/>
        <v>0</v>
      </c>
      <c r="AL21" s="236">
        <f t="shared" si="14"/>
        <v>0</v>
      </c>
      <c r="AM21" s="236">
        <f t="shared" si="14"/>
        <v>0</v>
      </c>
      <c r="AN21" s="236">
        <f t="shared" si="14"/>
        <v>0</v>
      </c>
      <c r="AO21" s="236">
        <f t="shared" si="14"/>
        <v>0</v>
      </c>
      <c r="AP21" s="236">
        <f t="shared" si="14"/>
        <v>0</v>
      </c>
      <c r="AQ21" s="236">
        <f t="shared" si="14"/>
        <v>0</v>
      </c>
      <c r="AR21" s="236">
        <f t="shared" si="14"/>
        <v>0</v>
      </c>
      <c r="AS21" s="236">
        <f t="shared" si="14"/>
        <v>0</v>
      </c>
      <c r="AT21" s="236">
        <f t="shared" si="14"/>
        <v>0</v>
      </c>
      <c r="AU21" s="236">
        <f t="shared" si="14"/>
        <v>0</v>
      </c>
      <c r="AV21" s="236">
        <f t="shared" si="14"/>
        <v>0</v>
      </c>
      <c r="AW21" s="236">
        <f t="shared" si="14"/>
        <v>0</v>
      </c>
      <c r="AX21" s="236">
        <f t="shared" si="14"/>
        <v>0</v>
      </c>
      <c r="AY21" s="236">
        <f t="shared" si="14"/>
        <v>0</v>
      </c>
      <c r="AZ21" s="236">
        <f t="shared" si="14"/>
        <v>0</v>
      </c>
      <c r="BA21" s="236">
        <f t="shared" si="14"/>
        <v>0</v>
      </c>
      <c r="BB21" s="236">
        <f t="shared" si="14"/>
        <v>0</v>
      </c>
      <c r="BC21" s="236">
        <f t="shared" si="14"/>
        <v>0</v>
      </c>
      <c r="BD21" s="236">
        <f t="shared" ref="BD21:CI21" si="15">SUMIF($C:$C,"58.4x",BD:BD)</f>
        <v>0</v>
      </c>
      <c r="BE21" s="236">
        <f t="shared" si="15"/>
        <v>0</v>
      </c>
      <c r="BF21" s="236">
        <f t="shared" si="15"/>
        <v>0</v>
      </c>
      <c r="BG21" s="236">
        <f t="shared" si="15"/>
        <v>0</v>
      </c>
      <c r="BH21" s="236">
        <f t="shared" si="15"/>
        <v>0</v>
      </c>
      <c r="BI21" s="236">
        <f t="shared" si="15"/>
        <v>0</v>
      </c>
      <c r="BJ21" s="236">
        <f t="shared" si="15"/>
        <v>0</v>
      </c>
      <c r="BK21" s="236">
        <f t="shared" si="15"/>
        <v>0</v>
      </c>
      <c r="BL21" s="236">
        <f t="shared" si="15"/>
        <v>0</v>
      </c>
      <c r="BM21" s="236">
        <f t="shared" si="15"/>
        <v>0</v>
      </c>
      <c r="BN21" s="236">
        <f t="shared" si="15"/>
        <v>0</v>
      </c>
      <c r="BO21" s="236">
        <f t="shared" si="15"/>
        <v>0</v>
      </c>
      <c r="BP21" s="236">
        <f t="shared" si="15"/>
        <v>0</v>
      </c>
      <c r="BQ21" s="236">
        <f t="shared" si="15"/>
        <v>0</v>
      </c>
      <c r="BR21" s="236">
        <f t="shared" si="15"/>
        <v>0</v>
      </c>
      <c r="BS21" s="236">
        <f t="shared" si="15"/>
        <v>0</v>
      </c>
      <c r="BT21" s="236">
        <f t="shared" si="15"/>
        <v>0</v>
      </c>
      <c r="BU21" s="236">
        <f t="shared" si="15"/>
        <v>0</v>
      </c>
      <c r="BV21" s="236">
        <f t="shared" si="15"/>
        <v>0</v>
      </c>
      <c r="BW21" s="236">
        <f t="shared" si="15"/>
        <v>0</v>
      </c>
      <c r="BX21" s="236">
        <f t="shared" si="15"/>
        <v>0</v>
      </c>
      <c r="BY21" s="236">
        <f t="shared" si="15"/>
        <v>0</v>
      </c>
      <c r="BZ21" s="236">
        <f t="shared" si="15"/>
        <v>0</v>
      </c>
      <c r="CA21" s="236">
        <f t="shared" si="15"/>
        <v>0</v>
      </c>
      <c r="CB21" s="236">
        <f t="shared" si="15"/>
        <v>0</v>
      </c>
      <c r="CC21" s="236">
        <f t="shared" si="15"/>
        <v>0</v>
      </c>
      <c r="CD21" s="236">
        <f t="shared" si="15"/>
        <v>0</v>
      </c>
      <c r="CE21" s="236">
        <f t="shared" si="15"/>
        <v>0</v>
      </c>
      <c r="CF21" s="236">
        <f t="shared" si="15"/>
        <v>0</v>
      </c>
      <c r="CG21" s="236">
        <f t="shared" si="15"/>
        <v>0</v>
      </c>
      <c r="CH21" s="236">
        <f t="shared" si="15"/>
        <v>0</v>
      </c>
      <c r="CI21" s="236">
        <f t="shared" si="15"/>
        <v>0</v>
      </c>
      <c r="CJ21" s="236">
        <f t="shared" ref="CJ21:DO21" si="16">SUMIF($C:$C,"58.4x",CJ:CJ)</f>
        <v>0</v>
      </c>
      <c r="CK21" s="236">
        <f t="shared" si="16"/>
        <v>0</v>
      </c>
      <c r="CL21" s="236">
        <f t="shared" si="16"/>
        <v>0</v>
      </c>
      <c r="CM21" s="236">
        <f t="shared" si="16"/>
        <v>0</v>
      </c>
      <c r="CN21" s="236">
        <f t="shared" si="16"/>
        <v>0</v>
      </c>
      <c r="CO21" s="236">
        <f t="shared" si="16"/>
        <v>0</v>
      </c>
      <c r="CP21" s="236">
        <f t="shared" si="16"/>
        <v>0</v>
      </c>
      <c r="CQ21" s="236">
        <f t="shared" si="16"/>
        <v>0</v>
      </c>
      <c r="CR21" s="236">
        <f t="shared" si="16"/>
        <v>0</v>
      </c>
      <c r="CS21" s="236">
        <f t="shared" si="16"/>
        <v>0</v>
      </c>
      <c r="CT21" s="236">
        <f t="shared" si="16"/>
        <v>0</v>
      </c>
      <c r="CU21" s="236">
        <f t="shared" si="16"/>
        <v>0</v>
      </c>
      <c r="CV21" s="236">
        <f t="shared" si="16"/>
        <v>0</v>
      </c>
      <c r="CW21" s="236">
        <f t="shared" si="16"/>
        <v>0</v>
      </c>
      <c r="CX21" s="236">
        <f t="shared" si="16"/>
        <v>0</v>
      </c>
      <c r="CY21" s="243">
        <f t="shared" si="16"/>
        <v>0</v>
      </c>
      <c r="CZ21" s="244">
        <f t="shared" si="16"/>
        <v>0</v>
      </c>
      <c r="DA21" s="244">
        <f t="shared" si="16"/>
        <v>0</v>
      </c>
      <c r="DB21" s="244">
        <f t="shared" si="16"/>
        <v>0</v>
      </c>
      <c r="DC21" s="244">
        <f t="shared" si="16"/>
        <v>0</v>
      </c>
      <c r="DD21" s="244">
        <f t="shared" si="16"/>
        <v>0</v>
      </c>
      <c r="DE21" s="244">
        <f t="shared" si="16"/>
        <v>0</v>
      </c>
      <c r="DF21" s="244">
        <f t="shared" si="16"/>
        <v>0</v>
      </c>
      <c r="DG21" s="244">
        <f t="shared" si="16"/>
        <v>0</v>
      </c>
      <c r="DH21" s="244">
        <f t="shared" si="16"/>
        <v>0</v>
      </c>
      <c r="DI21" s="244">
        <f t="shared" si="16"/>
        <v>0</v>
      </c>
      <c r="DJ21" s="244">
        <f t="shared" si="16"/>
        <v>0</v>
      </c>
      <c r="DK21" s="244">
        <f t="shared" si="16"/>
        <v>0</v>
      </c>
      <c r="DL21" s="244">
        <f t="shared" si="16"/>
        <v>0</v>
      </c>
      <c r="DM21" s="244">
        <f t="shared" si="16"/>
        <v>0</v>
      </c>
      <c r="DN21" s="244">
        <f t="shared" si="16"/>
        <v>0</v>
      </c>
      <c r="DO21" s="244">
        <f t="shared" si="16"/>
        <v>0</v>
      </c>
      <c r="DP21" s="244">
        <f t="shared" ref="DP21:DW21" si="17">SUMIF($C:$C,"58.4x",DP:DP)</f>
        <v>0</v>
      </c>
      <c r="DQ21" s="244">
        <f t="shared" si="17"/>
        <v>0</v>
      </c>
      <c r="DR21" s="244">
        <f t="shared" si="17"/>
        <v>0</v>
      </c>
      <c r="DS21" s="244">
        <f t="shared" si="17"/>
        <v>0</v>
      </c>
      <c r="DT21" s="244">
        <f t="shared" si="17"/>
        <v>0</v>
      </c>
      <c r="DU21" s="244">
        <f t="shared" si="17"/>
        <v>0</v>
      </c>
      <c r="DV21" s="244">
        <f t="shared" si="17"/>
        <v>0</v>
      </c>
      <c r="DW21" s="278">
        <f t="shared" si="17"/>
        <v>0</v>
      </c>
      <c r="DX21" s="1"/>
    </row>
    <row r="22" spans="2:128">
      <c r="B22" s="238" t="s">
        <v>532</v>
      </c>
      <c r="C22" s="771" t="s">
        <v>533</v>
      </c>
      <c r="D22" s="769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4"/>
      <c r="S22" s="233"/>
      <c r="T22" s="234"/>
      <c r="U22" s="233"/>
      <c r="V22" s="237"/>
      <c r="W22" s="237"/>
      <c r="X22" s="236">
        <f t="shared" ref="X22:BC22" si="18">SUMIF($C:$C,"58.5x",X:X)</f>
        <v>0</v>
      </c>
      <c r="Y22" s="236">
        <f t="shared" si="18"/>
        <v>0</v>
      </c>
      <c r="Z22" s="236">
        <f t="shared" si="18"/>
        <v>0</v>
      </c>
      <c r="AA22" s="236">
        <f t="shared" si="18"/>
        <v>0</v>
      </c>
      <c r="AB22" s="236">
        <f t="shared" si="18"/>
        <v>0</v>
      </c>
      <c r="AC22" s="236">
        <f t="shared" si="18"/>
        <v>0</v>
      </c>
      <c r="AD22" s="236">
        <f t="shared" si="18"/>
        <v>0</v>
      </c>
      <c r="AE22" s="236">
        <f t="shared" si="18"/>
        <v>0</v>
      </c>
      <c r="AF22" s="236">
        <f t="shared" si="18"/>
        <v>0</v>
      </c>
      <c r="AG22" s="236">
        <f t="shared" si="18"/>
        <v>0</v>
      </c>
      <c r="AH22" s="236">
        <f t="shared" si="18"/>
        <v>0</v>
      </c>
      <c r="AI22" s="236">
        <f t="shared" si="18"/>
        <v>0</v>
      </c>
      <c r="AJ22" s="236">
        <f t="shared" si="18"/>
        <v>0</v>
      </c>
      <c r="AK22" s="236">
        <f t="shared" si="18"/>
        <v>0</v>
      </c>
      <c r="AL22" s="236">
        <f t="shared" si="18"/>
        <v>0</v>
      </c>
      <c r="AM22" s="236">
        <f t="shared" si="18"/>
        <v>0</v>
      </c>
      <c r="AN22" s="236">
        <f t="shared" si="18"/>
        <v>0</v>
      </c>
      <c r="AO22" s="236">
        <f t="shared" si="18"/>
        <v>0</v>
      </c>
      <c r="AP22" s="236">
        <f t="shared" si="18"/>
        <v>0</v>
      </c>
      <c r="AQ22" s="236">
        <f t="shared" si="18"/>
        <v>0</v>
      </c>
      <c r="AR22" s="236">
        <f t="shared" si="18"/>
        <v>0</v>
      </c>
      <c r="AS22" s="236">
        <f t="shared" si="18"/>
        <v>0</v>
      </c>
      <c r="AT22" s="236">
        <f t="shared" si="18"/>
        <v>0</v>
      </c>
      <c r="AU22" s="236">
        <f t="shared" si="18"/>
        <v>0</v>
      </c>
      <c r="AV22" s="236">
        <f t="shared" si="18"/>
        <v>0</v>
      </c>
      <c r="AW22" s="236">
        <f t="shared" si="18"/>
        <v>0</v>
      </c>
      <c r="AX22" s="236">
        <f t="shared" si="18"/>
        <v>0</v>
      </c>
      <c r="AY22" s="236">
        <f t="shared" si="18"/>
        <v>0</v>
      </c>
      <c r="AZ22" s="236">
        <f t="shared" si="18"/>
        <v>0</v>
      </c>
      <c r="BA22" s="236">
        <f t="shared" si="18"/>
        <v>0</v>
      </c>
      <c r="BB22" s="236">
        <f t="shared" si="18"/>
        <v>0</v>
      </c>
      <c r="BC22" s="236">
        <f t="shared" si="18"/>
        <v>0</v>
      </c>
      <c r="BD22" s="236">
        <f t="shared" ref="BD22:CI22" si="19">SUMIF($C:$C,"58.5x",BD:BD)</f>
        <v>0</v>
      </c>
      <c r="BE22" s="236">
        <f t="shared" si="19"/>
        <v>0</v>
      </c>
      <c r="BF22" s="236">
        <f t="shared" si="19"/>
        <v>0</v>
      </c>
      <c r="BG22" s="236">
        <f t="shared" si="19"/>
        <v>0</v>
      </c>
      <c r="BH22" s="236">
        <f t="shared" si="19"/>
        <v>0</v>
      </c>
      <c r="BI22" s="236">
        <f t="shared" si="19"/>
        <v>0</v>
      </c>
      <c r="BJ22" s="236">
        <f t="shared" si="19"/>
        <v>0</v>
      </c>
      <c r="BK22" s="236">
        <f t="shared" si="19"/>
        <v>0</v>
      </c>
      <c r="BL22" s="236">
        <f t="shared" si="19"/>
        <v>0</v>
      </c>
      <c r="BM22" s="236">
        <f t="shared" si="19"/>
        <v>0</v>
      </c>
      <c r="BN22" s="236">
        <f t="shared" si="19"/>
        <v>0</v>
      </c>
      <c r="BO22" s="236">
        <f t="shared" si="19"/>
        <v>0</v>
      </c>
      <c r="BP22" s="236">
        <f t="shared" si="19"/>
        <v>0</v>
      </c>
      <c r="BQ22" s="236">
        <f t="shared" si="19"/>
        <v>0</v>
      </c>
      <c r="BR22" s="236">
        <f t="shared" si="19"/>
        <v>0</v>
      </c>
      <c r="BS22" s="236">
        <f t="shared" si="19"/>
        <v>0</v>
      </c>
      <c r="BT22" s="236">
        <f t="shared" si="19"/>
        <v>0</v>
      </c>
      <c r="BU22" s="236">
        <f t="shared" si="19"/>
        <v>0</v>
      </c>
      <c r="BV22" s="236">
        <f t="shared" si="19"/>
        <v>0</v>
      </c>
      <c r="BW22" s="236">
        <f t="shared" si="19"/>
        <v>0</v>
      </c>
      <c r="BX22" s="236">
        <f t="shared" si="19"/>
        <v>0</v>
      </c>
      <c r="BY22" s="236">
        <f t="shared" si="19"/>
        <v>0</v>
      </c>
      <c r="BZ22" s="236">
        <f t="shared" si="19"/>
        <v>0</v>
      </c>
      <c r="CA22" s="236">
        <f t="shared" si="19"/>
        <v>0</v>
      </c>
      <c r="CB22" s="236">
        <f t="shared" si="19"/>
        <v>0</v>
      </c>
      <c r="CC22" s="236">
        <f t="shared" si="19"/>
        <v>0</v>
      </c>
      <c r="CD22" s="236">
        <f t="shared" si="19"/>
        <v>0</v>
      </c>
      <c r="CE22" s="236">
        <f t="shared" si="19"/>
        <v>0</v>
      </c>
      <c r="CF22" s="236">
        <f t="shared" si="19"/>
        <v>0</v>
      </c>
      <c r="CG22" s="236">
        <f t="shared" si="19"/>
        <v>0</v>
      </c>
      <c r="CH22" s="236">
        <f t="shared" si="19"/>
        <v>0</v>
      </c>
      <c r="CI22" s="236">
        <f t="shared" si="19"/>
        <v>0</v>
      </c>
      <c r="CJ22" s="236">
        <f t="shared" ref="CJ22:DO22" si="20">SUMIF($C:$C,"58.5x",CJ:CJ)</f>
        <v>0</v>
      </c>
      <c r="CK22" s="236">
        <f t="shared" si="20"/>
        <v>0</v>
      </c>
      <c r="CL22" s="236">
        <f t="shared" si="20"/>
        <v>0</v>
      </c>
      <c r="CM22" s="236">
        <f t="shared" si="20"/>
        <v>0</v>
      </c>
      <c r="CN22" s="236">
        <f t="shared" si="20"/>
        <v>0</v>
      </c>
      <c r="CO22" s="236">
        <f t="shared" si="20"/>
        <v>0</v>
      </c>
      <c r="CP22" s="236">
        <f t="shared" si="20"/>
        <v>0</v>
      </c>
      <c r="CQ22" s="236">
        <f t="shared" si="20"/>
        <v>0</v>
      </c>
      <c r="CR22" s="236">
        <f t="shared" si="20"/>
        <v>0</v>
      </c>
      <c r="CS22" s="236">
        <f t="shared" si="20"/>
        <v>0</v>
      </c>
      <c r="CT22" s="236">
        <f t="shared" si="20"/>
        <v>0</v>
      </c>
      <c r="CU22" s="236">
        <f t="shared" si="20"/>
        <v>0</v>
      </c>
      <c r="CV22" s="236">
        <f t="shared" si="20"/>
        <v>0</v>
      </c>
      <c r="CW22" s="236">
        <f t="shared" si="20"/>
        <v>0</v>
      </c>
      <c r="CX22" s="236">
        <f t="shared" si="20"/>
        <v>0</v>
      </c>
      <c r="CY22" s="243">
        <f t="shared" si="20"/>
        <v>0</v>
      </c>
      <c r="CZ22" s="244">
        <f t="shared" si="20"/>
        <v>0</v>
      </c>
      <c r="DA22" s="244">
        <f t="shared" si="20"/>
        <v>0</v>
      </c>
      <c r="DB22" s="244">
        <f t="shared" si="20"/>
        <v>0</v>
      </c>
      <c r="DC22" s="244">
        <f t="shared" si="20"/>
        <v>0</v>
      </c>
      <c r="DD22" s="244">
        <f t="shared" si="20"/>
        <v>0</v>
      </c>
      <c r="DE22" s="244">
        <f t="shared" si="20"/>
        <v>0</v>
      </c>
      <c r="DF22" s="244">
        <f t="shared" si="20"/>
        <v>0</v>
      </c>
      <c r="DG22" s="244">
        <f t="shared" si="20"/>
        <v>0</v>
      </c>
      <c r="DH22" s="244">
        <f t="shared" si="20"/>
        <v>0</v>
      </c>
      <c r="DI22" s="244">
        <f t="shared" si="20"/>
        <v>0</v>
      </c>
      <c r="DJ22" s="244">
        <f t="shared" si="20"/>
        <v>0</v>
      </c>
      <c r="DK22" s="244">
        <f t="shared" si="20"/>
        <v>0</v>
      </c>
      <c r="DL22" s="244">
        <f t="shared" si="20"/>
        <v>0</v>
      </c>
      <c r="DM22" s="244">
        <f t="shared" si="20"/>
        <v>0</v>
      </c>
      <c r="DN22" s="244">
        <f t="shared" si="20"/>
        <v>0</v>
      </c>
      <c r="DO22" s="244">
        <f t="shared" si="20"/>
        <v>0</v>
      </c>
      <c r="DP22" s="244">
        <f t="shared" ref="DP22:DW22" si="21">SUMIF($C:$C,"58.5x",DP:DP)</f>
        <v>0</v>
      </c>
      <c r="DQ22" s="244">
        <f t="shared" si="21"/>
        <v>0</v>
      </c>
      <c r="DR22" s="244">
        <f t="shared" si="21"/>
        <v>0</v>
      </c>
      <c r="DS22" s="244">
        <f t="shared" si="21"/>
        <v>0</v>
      </c>
      <c r="DT22" s="244">
        <f t="shared" si="21"/>
        <v>0</v>
      </c>
      <c r="DU22" s="244">
        <f t="shared" si="21"/>
        <v>0</v>
      </c>
      <c r="DV22" s="244">
        <f t="shared" si="21"/>
        <v>0</v>
      </c>
      <c r="DW22" s="278">
        <f t="shared" si="21"/>
        <v>0</v>
      </c>
      <c r="DX22" s="1"/>
    </row>
    <row r="23" spans="2:128">
      <c r="B23" s="238" t="s">
        <v>534</v>
      </c>
      <c r="C23" s="771" t="s">
        <v>535</v>
      </c>
      <c r="D23" s="769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4"/>
      <c r="S23" s="233"/>
      <c r="T23" s="234"/>
      <c r="U23" s="233"/>
      <c r="V23" s="237"/>
      <c r="W23" s="237"/>
      <c r="X23" s="236">
        <f t="shared" ref="X23:BC23" si="22">SUMIF($C:$C,"58.6x",X:X)</f>
        <v>0</v>
      </c>
      <c r="Y23" s="236">
        <f t="shared" si="22"/>
        <v>0</v>
      </c>
      <c r="Z23" s="236">
        <f t="shared" si="22"/>
        <v>0</v>
      </c>
      <c r="AA23" s="236">
        <f t="shared" si="22"/>
        <v>0</v>
      </c>
      <c r="AB23" s="236">
        <f t="shared" si="22"/>
        <v>0</v>
      </c>
      <c r="AC23" s="236">
        <f t="shared" si="22"/>
        <v>0</v>
      </c>
      <c r="AD23" s="236">
        <f t="shared" si="22"/>
        <v>0</v>
      </c>
      <c r="AE23" s="236">
        <f t="shared" si="22"/>
        <v>0</v>
      </c>
      <c r="AF23" s="236">
        <f t="shared" si="22"/>
        <v>0</v>
      </c>
      <c r="AG23" s="236">
        <f t="shared" si="22"/>
        <v>0</v>
      </c>
      <c r="AH23" s="236">
        <f t="shared" si="22"/>
        <v>0</v>
      </c>
      <c r="AI23" s="236">
        <f t="shared" si="22"/>
        <v>0</v>
      </c>
      <c r="AJ23" s="236">
        <f t="shared" si="22"/>
        <v>0</v>
      </c>
      <c r="AK23" s="236">
        <f t="shared" si="22"/>
        <v>0</v>
      </c>
      <c r="AL23" s="236">
        <f t="shared" si="22"/>
        <v>0</v>
      </c>
      <c r="AM23" s="236">
        <f t="shared" si="22"/>
        <v>0</v>
      </c>
      <c r="AN23" s="236">
        <f t="shared" si="22"/>
        <v>0</v>
      </c>
      <c r="AO23" s="236">
        <f t="shared" si="22"/>
        <v>0</v>
      </c>
      <c r="AP23" s="236">
        <f t="shared" si="22"/>
        <v>0</v>
      </c>
      <c r="AQ23" s="236">
        <f t="shared" si="22"/>
        <v>0</v>
      </c>
      <c r="AR23" s="236">
        <f t="shared" si="22"/>
        <v>0</v>
      </c>
      <c r="AS23" s="236">
        <f t="shared" si="22"/>
        <v>0</v>
      </c>
      <c r="AT23" s="236">
        <f t="shared" si="22"/>
        <v>0</v>
      </c>
      <c r="AU23" s="236">
        <f t="shared" si="22"/>
        <v>0</v>
      </c>
      <c r="AV23" s="236">
        <f t="shared" si="22"/>
        <v>0</v>
      </c>
      <c r="AW23" s="236">
        <f t="shared" si="22"/>
        <v>0</v>
      </c>
      <c r="AX23" s="236">
        <f t="shared" si="22"/>
        <v>0</v>
      </c>
      <c r="AY23" s="236">
        <f t="shared" si="22"/>
        <v>0</v>
      </c>
      <c r="AZ23" s="236">
        <f t="shared" si="22"/>
        <v>0</v>
      </c>
      <c r="BA23" s="236">
        <f t="shared" si="22"/>
        <v>0</v>
      </c>
      <c r="BB23" s="236">
        <f t="shared" si="22"/>
        <v>0</v>
      </c>
      <c r="BC23" s="236">
        <f t="shared" si="22"/>
        <v>0</v>
      </c>
      <c r="BD23" s="236">
        <f t="shared" ref="BD23:CI23" si="23">SUMIF($C:$C,"58.6x",BD:BD)</f>
        <v>0</v>
      </c>
      <c r="BE23" s="236">
        <f t="shared" si="23"/>
        <v>0</v>
      </c>
      <c r="BF23" s="236">
        <f t="shared" si="23"/>
        <v>0</v>
      </c>
      <c r="BG23" s="236">
        <f t="shared" si="23"/>
        <v>0</v>
      </c>
      <c r="BH23" s="236">
        <f t="shared" si="23"/>
        <v>0</v>
      </c>
      <c r="BI23" s="236">
        <f t="shared" si="23"/>
        <v>0</v>
      </c>
      <c r="BJ23" s="236">
        <f t="shared" si="23"/>
        <v>0</v>
      </c>
      <c r="BK23" s="236">
        <f t="shared" si="23"/>
        <v>0</v>
      </c>
      <c r="BL23" s="236">
        <f t="shared" si="23"/>
        <v>0</v>
      </c>
      <c r="BM23" s="236">
        <f t="shared" si="23"/>
        <v>0</v>
      </c>
      <c r="BN23" s="236">
        <f t="shared" si="23"/>
        <v>0</v>
      </c>
      <c r="BO23" s="236">
        <f t="shared" si="23"/>
        <v>0</v>
      </c>
      <c r="BP23" s="236">
        <f t="shared" si="23"/>
        <v>0</v>
      </c>
      <c r="BQ23" s="236">
        <f t="shared" si="23"/>
        <v>0</v>
      </c>
      <c r="BR23" s="236">
        <f t="shared" si="23"/>
        <v>0</v>
      </c>
      <c r="BS23" s="236">
        <f t="shared" si="23"/>
        <v>0</v>
      </c>
      <c r="BT23" s="236">
        <f t="shared" si="23"/>
        <v>0</v>
      </c>
      <c r="BU23" s="236">
        <f t="shared" si="23"/>
        <v>0</v>
      </c>
      <c r="BV23" s="236">
        <f t="shared" si="23"/>
        <v>0</v>
      </c>
      <c r="BW23" s="236">
        <f t="shared" si="23"/>
        <v>0</v>
      </c>
      <c r="BX23" s="236">
        <f t="shared" si="23"/>
        <v>0</v>
      </c>
      <c r="BY23" s="236">
        <f t="shared" si="23"/>
        <v>0</v>
      </c>
      <c r="BZ23" s="236">
        <f t="shared" si="23"/>
        <v>0</v>
      </c>
      <c r="CA23" s="236">
        <f t="shared" si="23"/>
        <v>0</v>
      </c>
      <c r="CB23" s="236">
        <f t="shared" si="23"/>
        <v>0</v>
      </c>
      <c r="CC23" s="236">
        <f t="shared" si="23"/>
        <v>0</v>
      </c>
      <c r="CD23" s="236">
        <f t="shared" si="23"/>
        <v>0</v>
      </c>
      <c r="CE23" s="236">
        <f t="shared" si="23"/>
        <v>0</v>
      </c>
      <c r="CF23" s="236">
        <f t="shared" si="23"/>
        <v>0</v>
      </c>
      <c r="CG23" s="236">
        <f t="shared" si="23"/>
        <v>0</v>
      </c>
      <c r="CH23" s="236">
        <f t="shared" si="23"/>
        <v>0</v>
      </c>
      <c r="CI23" s="236">
        <f t="shared" si="23"/>
        <v>0</v>
      </c>
      <c r="CJ23" s="236">
        <f t="shared" ref="CJ23:DO23" si="24">SUMIF($C:$C,"58.6x",CJ:CJ)</f>
        <v>0</v>
      </c>
      <c r="CK23" s="236">
        <f t="shared" si="24"/>
        <v>0</v>
      </c>
      <c r="CL23" s="236">
        <f t="shared" si="24"/>
        <v>0</v>
      </c>
      <c r="CM23" s="236">
        <f t="shared" si="24"/>
        <v>0</v>
      </c>
      <c r="CN23" s="236">
        <f t="shared" si="24"/>
        <v>0</v>
      </c>
      <c r="CO23" s="236">
        <f t="shared" si="24"/>
        <v>0</v>
      </c>
      <c r="CP23" s="236">
        <f t="shared" si="24"/>
        <v>0</v>
      </c>
      <c r="CQ23" s="236">
        <f t="shared" si="24"/>
        <v>0</v>
      </c>
      <c r="CR23" s="236">
        <f t="shared" si="24"/>
        <v>0</v>
      </c>
      <c r="CS23" s="236">
        <f t="shared" si="24"/>
        <v>0</v>
      </c>
      <c r="CT23" s="236">
        <f t="shared" si="24"/>
        <v>0</v>
      </c>
      <c r="CU23" s="236">
        <f t="shared" si="24"/>
        <v>0</v>
      </c>
      <c r="CV23" s="236">
        <f t="shared" si="24"/>
        <v>0</v>
      </c>
      <c r="CW23" s="236">
        <f t="shared" si="24"/>
        <v>0</v>
      </c>
      <c r="CX23" s="236">
        <f t="shared" si="24"/>
        <v>0</v>
      </c>
      <c r="CY23" s="243">
        <f t="shared" si="24"/>
        <v>0</v>
      </c>
      <c r="CZ23" s="244">
        <f t="shared" si="24"/>
        <v>0</v>
      </c>
      <c r="DA23" s="244">
        <f t="shared" si="24"/>
        <v>0</v>
      </c>
      <c r="DB23" s="244">
        <f t="shared" si="24"/>
        <v>0</v>
      </c>
      <c r="DC23" s="244">
        <f t="shared" si="24"/>
        <v>0</v>
      </c>
      <c r="DD23" s="244">
        <f t="shared" si="24"/>
        <v>0</v>
      </c>
      <c r="DE23" s="244">
        <f t="shared" si="24"/>
        <v>0</v>
      </c>
      <c r="DF23" s="244">
        <f t="shared" si="24"/>
        <v>0</v>
      </c>
      <c r="DG23" s="244">
        <f t="shared" si="24"/>
        <v>0</v>
      </c>
      <c r="DH23" s="244">
        <f t="shared" si="24"/>
        <v>0</v>
      </c>
      <c r="DI23" s="244">
        <f t="shared" si="24"/>
        <v>0</v>
      </c>
      <c r="DJ23" s="244">
        <f t="shared" si="24"/>
        <v>0</v>
      </c>
      <c r="DK23" s="244">
        <f t="shared" si="24"/>
        <v>0</v>
      </c>
      <c r="DL23" s="244">
        <f t="shared" si="24"/>
        <v>0</v>
      </c>
      <c r="DM23" s="244">
        <f t="shared" si="24"/>
        <v>0</v>
      </c>
      <c r="DN23" s="244">
        <f t="shared" si="24"/>
        <v>0</v>
      </c>
      <c r="DO23" s="244">
        <f t="shared" si="24"/>
        <v>0</v>
      </c>
      <c r="DP23" s="244">
        <f t="shared" ref="DP23:DW23" si="25">SUMIF($C:$C,"58.6x",DP:DP)</f>
        <v>0</v>
      </c>
      <c r="DQ23" s="244">
        <f t="shared" si="25"/>
        <v>0</v>
      </c>
      <c r="DR23" s="244">
        <f t="shared" si="25"/>
        <v>0</v>
      </c>
      <c r="DS23" s="244">
        <f t="shared" si="25"/>
        <v>0</v>
      </c>
      <c r="DT23" s="244">
        <f t="shared" si="25"/>
        <v>0</v>
      </c>
      <c r="DU23" s="244">
        <f t="shared" si="25"/>
        <v>0</v>
      </c>
      <c r="DV23" s="244">
        <f t="shared" si="25"/>
        <v>0</v>
      </c>
      <c r="DW23" s="278">
        <f t="shared" si="25"/>
        <v>0</v>
      </c>
      <c r="DX23" s="1"/>
    </row>
    <row r="24" spans="2:128">
      <c r="B24" s="238" t="s">
        <v>536</v>
      </c>
      <c r="C24" s="771" t="s">
        <v>537</v>
      </c>
      <c r="D24" s="769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4"/>
      <c r="S24" s="233"/>
      <c r="T24" s="234"/>
      <c r="U24" s="233"/>
      <c r="V24" s="237"/>
      <c r="W24" s="237"/>
      <c r="X24" s="236">
        <f t="shared" ref="X24:BC24" si="26">SUMIF($C:$C,"58.7x",X:X)</f>
        <v>0</v>
      </c>
      <c r="Y24" s="236">
        <f t="shared" si="26"/>
        <v>0</v>
      </c>
      <c r="Z24" s="236">
        <f t="shared" si="26"/>
        <v>0</v>
      </c>
      <c r="AA24" s="236">
        <f t="shared" si="26"/>
        <v>0</v>
      </c>
      <c r="AB24" s="236">
        <f t="shared" si="26"/>
        <v>0</v>
      </c>
      <c r="AC24" s="236">
        <f t="shared" si="26"/>
        <v>0</v>
      </c>
      <c r="AD24" s="236">
        <f t="shared" si="26"/>
        <v>0</v>
      </c>
      <c r="AE24" s="236">
        <f t="shared" si="26"/>
        <v>0</v>
      </c>
      <c r="AF24" s="236">
        <f t="shared" si="26"/>
        <v>0</v>
      </c>
      <c r="AG24" s="236">
        <f t="shared" si="26"/>
        <v>0</v>
      </c>
      <c r="AH24" s="236">
        <f t="shared" si="26"/>
        <v>0</v>
      </c>
      <c r="AI24" s="236">
        <f t="shared" si="26"/>
        <v>0</v>
      </c>
      <c r="AJ24" s="236">
        <f t="shared" si="26"/>
        <v>0</v>
      </c>
      <c r="AK24" s="236">
        <f t="shared" si="26"/>
        <v>0</v>
      </c>
      <c r="AL24" s="236">
        <f t="shared" si="26"/>
        <v>0</v>
      </c>
      <c r="AM24" s="236">
        <f t="shared" si="26"/>
        <v>0</v>
      </c>
      <c r="AN24" s="236">
        <f t="shared" si="26"/>
        <v>0</v>
      </c>
      <c r="AO24" s="236">
        <f t="shared" si="26"/>
        <v>0</v>
      </c>
      <c r="AP24" s="236">
        <f t="shared" si="26"/>
        <v>0</v>
      </c>
      <c r="AQ24" s="236">
        <f t="shared" si="26"/>
        <v>0</v>
      </c>
      <c r="AR24" s="236">
        <f t="shared" si="26"/>
        <v>0</v>
      </c>
      <c r="AS24" s="236">
        <f t="shared" si="26"/>
        <v>0</v>
      </c>
      <c r="AT24" s="236">
        <f t="shared" si="26"/>
        <v>0</v>
      </c>
      <c r="AU24" s="236">
        <f t="shared" si="26"/>
        <v>0</v>
      </c>
      <c r="AV24" s="236">
        <f t="shared" si="26"/>
        <v>0</v>
      </c>
      <c r="AW24" s="236">
        <f t="shared" si="26"/>
        <v>0</v>
      </c>
      <c r="AX24" s="236">
        <f t="shared" si="26"/>
        <v>0</v>
      </c>
      <c r="AY24" s="236">
        <f t="shared" si="26"/>
        <v>0</v>
      </c>
      <c r="AZ24" s="236">
        <f t="shared" si="26"/>
        <v>0</v>
      </c>
      <c r="BA24" s="236">
        <f t="shared" si="26"/>
        <v>0</v>
      </c>
      <c r="BB24" s="236">
        <f t="shared" si="26"/>
        <v>0</v>
      </c>
      <c r="BC24" s="236">
        <f t="shared" si="26"/>
        <v>0</v>
      </c>
      <c r="BD24" s="236">
        <f t="shared" ref="BD24:CI24" si="27">SUMIF($C:$C,"58.7x",BD:BD)</f>
        <v>0</v>
      </c>
      <c r="BE24" s="236">
        <f t="shared" si="27"/>
        <v>0</v>
      </c>
      <c r="BF24" s="236">
        <f t="shared" si="27"/>
        <v>0</v>
      </c>
      <c r="BG24" s="236">
        <f t="shared" si="27"/>
        <v>0</v>
      </c>
      <c r="BH24" s="236">
        <f t="shared" si="27"/>
        <v>0</v>
      </c>
      <c r="BI24" s="236">
        <f t="shared" si="27"/>
        <v>0</v>
      </c>
      <c r="BJ24" s="236">
        <f t="shared" si="27"/>
        <v>0</v>
      </c>
      <c r="BK24" s="236">
        <f t="shared" si="27"/>
        <v>0</v>
      </c>
      <c r="BL24" s="236">
        <f t="shared" si="27"/>
        <v>0</v>
      </c>
      <c r="BM24" s="236">
        <f t="shared" si="27"/>
        <v>0</v>
      </c>
      <c r="BN24" s="236">
        <f t="shared" si="27"/>
        <v>0</v>
      </c>
      <c r="BO24" s="236">
        <f t="shared" si="27"/>
        <v>0</v>
      </c>
      <c r="BP24" s="236">
        <f t="shared" si="27"/>
        <v>0</v>
      </c>
      <c r="BQ24" s="236">
        <f t="shared" si="27"/>
        <v>0</v>
      </c>
      <c r="BR24" s="236">
        <f t="shared" si="27"/>
        <v>0</v>
      </c>
      <c r="BS24" s="236">
        <f t="shared" si="27"/>
        <v>0</v>
      </c>
      <c r="BT24" s="236">
        <f t="shared" si="27"/>
        <v>0</v>
      </c>
      <c r="BU24" s="236">
        <f t="shared" si="27"/>
        <v>0</v>
      </c>
      <c r="BV24" s="236">
        <f t="shared" si="27"/>
        <v>0</v>
      </c>
      <c r="BW24" s="236">
        <f t="shared" si="27"/>
        <v>0</v>
      </c>
      <c r="BX24" s="236">
        <f t="shared" si="27"/>
        <v>0</v>
      </c>
      <c r="BY24" s="236">
        <f t="shared" si="27"/>
        <v>0</v>
      </c>
      <c r="BZ24" s="236">
        <f t="shared" si="27"/>
        <v>0</v>
      </c>
      <c r="CA24" s="236">
        <f t="shared" si="27"/>
        <v>0</v>
      </c>
      <c r="CB24" s="236">
        <f t="shared" si="27"/>
        <v>0</v>
      </c>
      <c r="CC24" s="236">
        <f t="shared" si="27"/>
        <v>0</v>
      </c>
      <c r="CD24" s="236">
        <f t="shared" si="27"/>
        <v>0</v>
      </c>
      <c r="CE24" s="236">
        <f t="shared" si="27"/>
        <v>0</v>
      </c>
      <c r="CF24" s="236">
        <f t="shared" si="27"/>
        <v>0</v>
      </c>
      <c r="CG24" s="236">
        <f t="shared" si="27"/>
        <v>0</v>
      </c>
      <c r="CH24" s="236">
        <f t="shared" si="27"/>
        <v>0</v>
      </c>
      <c r="CI24" s="236">
        <f t="shared" si="27"/>
        <v>0</v>
      </c>
      <c r="CJ24" s="236">
        <f t="shared" ref="CJ24:DO24" si="28">SUMIF($C:$C,"58.7x",CJ:CJ)</f>
        <v>0</v>
      </c>
      <c r="CK24" s="236">
        <f t="shared" si="28"/>
        <v>0</v>
      </c>
      <c r="CL24" s="236">
        <f t="shared" si="28"/>
        <v>0</v>
      </c>
      <c r="CM24" s="236">
        <f t="shared" si="28"/>
        <v>0</v>
      </c>
      <c r="CN24" s="236">
        <f t="shared" si="28"/>
        <v>0</v>
      </c>
      <c r="CO24" s="236">
        <f t="shared" si="28"/>
        <v>0</v>
      </c>
      <c r="CP24" s="236">
        <f t="shared" si="28"/>
        <v>0</v>
      </c>
      <c r="CQ24" s="236">
        <f t="shared" si="28"/>
        <v>0</v>
      </c>
      <c r="CR24" s="236">
        <f t="shared" si="28"/>
        <v>0</v>
      </c>
      <c r="CS24" s="236">
        <f t="shared" si="28"/>
        <v>0</v>
      </c>
      <c r="CT24" s="236">
        <f t="shared" si="28"/>
        <v>0</v>
      </c>
      <c r="CU24" s="236">
        <f t="shared" si="28"/>
        <v>0</v>
      </c>
      <c r="CV24" s="236">
        <f t="shared" si="28"/>
        <v>0</v>
      </c>
      <c r="CW24" s="236">
        <f t="shared" si="28"/>
        <v>0</v>
      </c>
      <c r="CX24" s="236">
        <f t="shared" si="28"/>
        <v>0</v>
      </c>
      <c r="CY24" s="243">
        <f t="shared" si="28"/>
        <v>0</v>
      </c>
      <c r="CZ24" s="244">
        <f t="shared" si="28"/>
        <v>0</v>
      </c>
      <c r="DA24" s="244">
        <f t="shared" si="28"/>
        <v>0</v>
      </c>
      <c r="DB24" s="244">
        <f t="shared" si="28"/>
        <v>0</v>
      </c>
      <c r="DC24" s="244">
        <f t="shared" si="28"/>
        <v>0</v>
      </c>
      <c r="DD24" s="244">
        <f t="shared" si="28"/>
        <v>0</v>
      </c>
      <c r="DE24" s="244">
        <f t="shared" si="28"/>
        <v>0</v>
      </c>
      <c r="DF24" s="244">
        <f t="shared" si="28"/>
        <v>0</v>
      </c>
      <c r="DG24" s="244">
        <f t="shared" si="28"/>
        <v>0</v>
      </c>
      <c r="DH24" s="244">
        <f t="shared" si="28"/>
        <v>0</v>
      </c>
      <c r="DI24" s="244">
        <f t="shared" si="28"/>
        <v>0</v>
      </c>
      <c r="DJ24" s="244">
        <f t="shared" si="28"/>
        <v>0</v>
      </c>
      <c r="DK24" s="244">
        <f t="shared" si="28"/>
        <v>0</v>
      </c>
      <c r="DL24" s="244">
        <f t="shared" si="28"/>
        <v>0</v>
      </c>
      <c r="DM24" s="244">
        <f t="shared" si="28"/>
        <v>0</v>
      </c>
      <c r="DN24" s="244">
        <f t="shared" si="28"/>
        <v>0</v>
      </c>
      <c r="DO24" s="244">
        <f t="shared" si="28"/>
        <v>0</v>
      </c>
      <c r="DP24" s="244">
        <f t="shared" ref="DP24:DW24" si="29">SUMIF($C:$C,"58.7x",DP:DP)</f>
        <v>0</v>
      </c>
      <c r="DQ24" s="244">
        <f t="shared" si="29"/>
        <v>0</v>
      </c>
      <c r="DR24" s="244">
        <f t="shared" si="29"/>
        <v>0</v>
      </c>
      <c r="DS24" s="244">
        <f t="shared" si="29"/>
        <v>0</v>
      </c>
      <c r="DT24" s="244">
        <f t="shared" si="29"/>
        <v>0</v>
      </c>
      <c r="DU24" s="244">
        <f t="shared" si="29"/>
        <v>0</v>
      </c>
      <c r="DV24" s="244">
        <f t="shared" si="29"/>
        <v>0</v>
      </c>
      <c r="DW24" s="278">
        <f t="shared" si="29"/>
        <v>0</v>
      </c>
      <c r="DX24" s="1"/>
    </row>
    <row r="25" spans="2:128">
      <c r="B25" s="279" t="s">
        <v>538</v>
      </c>
      <c r="C25" s="280" t="s">
        <v>539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4"/>
      <c r="S25" s="233"/>
      <c r="T25" s="234"/>
      <c r="U25" s="281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43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78"/>
      <c r="DX25" s="1"/>
    </row>
    <row r="26" spans="2:128">
      <c r="B26" s="238" t="s">
        <v>540</v>
      </c>
      <c r="C26" s="771" t="s">
        <v>541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4"/>
      <c r="S26" s="233"/>
      <c r="T26" s="234"/>
      <c r="U26" s="233"/>
      <c r="V26" s="237"/>
      <c r="W26" s="237"/>
      <c r="X26" s="236">
        <f t="shared" ref="X26:BC26" si="30">SUMIF($C:$C,"59.1x",X:X)</f>
        <v>0</v>
      </c>
      <c r="Y26" s="236">
        <f t="shared" si="30"/>
        <v>0</v>
      </c>
      <c r="Z26" s="236">
        <f t="shared" si="30"/>
        <v>0</v>
      </c>
      <c r="AA26" s="236">
        <f t="shared" si="30"/>
        <v>0</v>
      </c>
      <c r="AB26" s="236">
        <f t="shared" si="30"/>
        <v>0</v>
      </c>
      <c r="AC26" s="236">
        <f t="shared" si="30"/>
        <v>0</v>
      </c>
      <c r="AD26" s="236">
        <f t="shared" si="30"/>
        <v>0</v>
      </c>
      <c r="AE26" s="236">
        <f t="shared" si="30"/>
        <v>0</v>
      </c>
      <c r="AF26" s="236">
        <f t="shared" si="30"/>
        <v>0</v>
      </c>
      <c r="AG26" s="236">
        <f t="shared" si="30"/>
        <v>0</v>
      </c>
      <c r="AH26" s="236">
        <f t="shared" si="30"/>
        <v>0</v>
      </c>
      <c r="AI26" s="236">
        <f t="shared" si="30"/>
        <v>0</v>
      </c>
      <c r="AJ26" s="236">
        <f t="shared" si="30"/>
        <v>0</v>
      </c>
      <c r="AK26" s="236">
        <f t="shared" si="30"/>
        <v>0</v>
      </c>
      <c r="AL26" s="236">
        <f t="shared" si="30"/>
        <v>0</v>
      </c>
      <c r="AM26" s="236">
        <f t="shared" si="30"/>
        <v>0</v>
      </c>
      <c r="AN26" s="236">
        <f t="shared" si="30"/>
        <v>0</v>
      </c>
      <c r="AO26" s="236">
        <f t="shared" si="30"/>
        <v>0</v>
      </c>
      <c r="AP26" s="236">
        <f t="shared" si="30"/>
        <v>0</v>
      </c>
      <c r="AQ26" s="236">
        <f t="shared" si="30"/>
        <v>0</v>
      </c>
      <c r="AR26" s="236">
        <f t="shared" si="30"/>
        <v>0</v>
      </c>
      <c r="AS26" s="236">
        <f t="shared" si="30"/>
        <v>0</v>
      </c>
      <c r="AT26" s="236">
        <f t="shared" si="30"/>
        <v>0</v>
      </c>
      <c r="AU26" s="236">
        <f t="shared" si="30"/>
        <v>0</v>
      </c>
      <c r="AV26" s="236">
        <f t="shared" si="30"/>
        <v>0</v>
      </c>
      <c r="AW26" s="236">
        <f t="shared" si="30"/>
        <v>0</v>
      </c>
      <c r="AX26" s="236">
        <f t="shared" si="30"/>
        <v>0</v>
      </c>
      <c r="AY26" s="236">
        <f t="shared" si="30"/>
        <v>0</v>
      </c>
      <c r="AZ26" s="236">
        <f t="shared" si="30"/>
        <v>0</v>
      </c>
      <c r="BA26" s="236">
        <f t="shared" si="30"/>
        <v>0</v>
      </c>
      <c r="BB26" s="236">
        <f t="shared" si="30"/>
        <v>0</v>
      </c>
      <c r="BC26" s="236">
        <f t="shared" si="30"/>
        <v>0</v>
      </c>
      <c r="BD26" s="236">
        <f t="shared" ref="BD26:CI26" si="31">SUMIF($C:$C,"59.1x",BD:BD)</f>
        <v>0</v>
      </c>
      <c r="BE26" s="236">
        <f t="shared" si="31"/>
        <v>0</v>
      </c>
      <c r="BF26" s="236">
        <f t="shared" si="31"/>
        <v>0</v>
      </c>
      <c r="BG26" s="236">
        <f t="shared" si="31"/>
        <v>0</v>
      </c>
      <c r="BH26" s="236">
        <f t="shared" si="31"/>
        <v>0</v>
      </c>
      <c r="BI26" s="236">
        <f t="shared" si="31"/>
        <v>0</v>
      </c>
      <c r="BJ26" s="236">
        <f t="shared" si="31"/>
        <v>0</v>
      </c>
      <c r="BK26" s="236">
        <f t="shared" si="31"/>
        <v>0</v>
      </c>
      <c r="BL26" s="236">
        <f t="shared" si="31"/>
        <v>0</v>
      </c>
      <c r="BM26" s="236">
        <f t="shared" si="31"/>
        <v>0</v>
      </c>
      <c r="BN26" s="236">
        <f t="shared" si="31"/>
        <v>0</v>
      </c>
      <c r="BO26" s="236">
        <f t="shared" si="31"/>
        <v>0</v>
      </c>
      <c r="BP26" s="236">
        <f t="shared" si="31"/>
        <v>0</v>
      </c>
      <c r="BQ26" s="236">
        <f t="shared" si="31"/>
        <v>0</v>
      </c>
      <c r="BR26" s="236">
        <f t="shared" si="31"/>
        <v>0</v>
      </c>
      <c r="BS26" s="236">
        <f t="shared" si="31"/>
        <v>0</v>
      </c>
      <c r="BT26" s="236">
        <f t="shared" si="31"/>
        <v>0</v>
      </c>
      <c r="BU26" s="236">
        <f t="shared" si="31"/>
        <v>0</v>
      </c>
      <c r="BV26" s="236">
        <f t="shared" si="31"/>
        <v>0</v>
      </c>
      <c r="BW26" s="236">
        <f t="shared" si="31"/>
        <v>0</v>
      </c>
      <c r="BX26" s="236">
        <f t="shared" si="31"/>
        <v>0</v>
      </c>
      <c r="BY26" s="236">
        <f t="shared" si="31"/>
        <v>0</v>
      </c>
      <c r="BZ26" s="236">
        <f t="shared" si="31"/>
        <v>0</v>
      </c>
      <c r="CA26" s="236">
        <f t="shared" si="31"/>
        <v>0</v>
      </c>
      <c r="CB26" s="236">
        <f t="shared" si="31"/>
        <v>0</v>
      </c>
      <c r="CC26" s="236">
        <f t="shared" si="31"/>
        <v>0</v>
      </c>
      <c r="CD26" s="236">
        <f t="shared" si="31"/>
        <v>0</v>
      </c>
      <c r="CE26" s="236">
        <f t="shared" si="31"/>
        <v>0</v>
      </c>
      <c r="CF26" s="236">
        <f t="shared" si="31"/>
        <v>0</v>
      </c>
      <c r="CG26" s="236">
        <f t="shared" si="31"/>
        <v>0</v>
      </c>
      <c r="CH26" s="236">
        <f t="shared" si="31"/>
        <v>0</v>
      </c>
      <c r="CI26" s="236">
        <f t="shared" si="31"/>
        <v>0</v>
      </c>
      <c r="CJ26" s="236">
        <f t="shared" ref="CJ26:DO26" si="32">SUMIF($C:$C,"59.1x",CJ:CJ)</f>
        <v>0</v>
      </c>
      <c r="CK26" s="236">
        <f t="shared" si="32"/>
        <v>0</v>
      </c>
      <c r="CL26" s="236">
        <f t="shared" si="32"/>
        <v>0</v>
      </c>
      <c r="CM26" s="236">
        <f t="shared" si="32"/>
        <v>0</v>
      </c>
      <c r="CN26" s="236">
        <f t="shared" si="32"/>
        <v>0</v>
      </c>
      <c r="CO26" s="236">
        <f t="shared" si="32"/>
        <v>0</v>
      </c>
      <c r="CP26" s="236">
        <f t="shared" si="32"/>
        <v>0</v>
      </c>
      <c r="CQ26" s="236">
        <f t="shared" si="32"/>
        <v>0</v>
      </c>
      <c r="CR26" s="236">
        <f t="shared" si="32"/>
        <v>0</v>
      </c>
      <c r="CS26" s="236">
        <f t="shared" si="32"/>
        <v>0</v>
      </c>
      <c r="CT26" s="236">
        <f t="shared" si="32"/>
        <v>0</v>
      </c>
      <c r="CU26" s="236">
        <f t="shared" si="32"/>
        <v>0</v>
      </c>
      <c r="CV26" s="236">
        <f t="shared" si="32"/>
        <v>0</v>
      </c>
      <c r="CW26" s="236">
        <f t="shared" si="32"/>
        <v>0</v>
      </c>
      <c r="CX26" s="236">
        <f t="shared" si="32"/>
        <v>0</v>
      </c>
      <c r="CY26" s="243">
        <f t="shared" si="32"/>
        <v>0</v>
      </c>
      <c r="CZ26" s="244">
        <f t="shared" si="32"/>
        <v>0</v>
      </c>
      <c r="DA26" s="244">
        <f t="shared" si="32"/>
        <v>0</v>
      </c>
      <c r="DB26" s="244">
        <f t="shared" si="32"/>
        <v>0</v>
      </c>
      <c r="DC26" s="244">
        <f t="shared" si="32"/>
        <v>0</v>
      </c>
      <c r="DD26" s="244">
        <f t="shared" si="32"/>
        <v>0</v>
      </c>
      <c r="DE26" s="244">
        <f t="shared" si="32"/>
        <v>0</v>
      </c>
      <c r="DF26" s="244">
        <f t="shared" si="32"/>
        <v>0</v>
      </c>
      <c r="DG26" s="244">
        <f t="shared" si="32"/>
        <v>0</v>
      </c>
      <c r="DH26" s="244">
        <f t="shared" si="32"/>
        <v>0</v>
      </c>
      <c r="DI26" s="244">
        <f t="shared" si="32"/>
        <v>0</v>
      </c>
      <c r="DJ26" s="244">
        <f t="shared" si="32"/>
        <v>0</v>
      </c>
      <c r="DK26" s="244">
        <f t="shared" si="32"/>
        <v>0</v>
      </c>
      <c r="DL26" s="244">
        <f t="shared" si="32"/>
        <v>0</v>
      </c>
      <c r="DM26" s="244">
        <f t="shared" si="32"/>
        <v>0</v>
      </c>
      <c r="DN26" s="244">
        <f t="shared" si="32"/>
        <v>0</v>
      </c>
      <c r="DO26" s="244">
        <f t="shared" si="32"/>
        <v>0</v>
      </c>
      <c r="DP26" s="244">
        <f t="shared" ref="DP26:DW26" si="33">SUMIF($C:$C,"59.1x",DP:DP)</f>
        <v>0</v>
      </c>
      <c r="DQ26" s="244">
        <f t="shared" si="33"/>
        <v>0</v>
      </c>
      <c r="DR26" s="244">
        <f t="shared" si="33"/>
        <v>0</v>
      </c>
      <c r="DS26" s="244">
        <f t="shared" si="33"/>
        <v>0</v>
      </c>
      <c r="DT26" s="244">
        <f t="shared" si="33"/>
        <v>0</v>
      </c>
      <c r="DU26" s="244">
        <f t="shared" si="33"/>
        <v>0</v>
      </c>
      <c r="DV26" s="244">
        <f t="shared" si="33"/>
        <v>0</v>
      </c>
      <c r="DW26" s="278">
        <f t="shared" si="33"/>
        <v>0</v>
      </c>
      <c r="DX26" s="1"/>
    </row>
    <row r="27" spans="2:128">
      <c r="B27" s="238" t="s">
        <v>542</v>
      </c>
      <c r="C27" s="771" t="s">
        <v>543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4"/>
      <c r="S27" s="233"/>
      <c r="T27" s="234"/>
      <c r="U27" s="233"/>
      <c r="V27" s="237"/>
      <c r="W27" s="237"/>
      <c r="X27" s="236">
        <f t="shared" ref="X27:BC27" si="34">SUMIF($C:$C,"59.2x",X:X)</f>
        <v>0</v>
      </c>
      <c r="Y27" s="236">
        <f t="shared" si="34"/>
        <v>0</v>
      </c>
      <c r="Z27" s="236">
        <f t="shared" si="34"/>
        <v>0</v>
      </c>
      <c r="AA27" s="236">
        <f t="shared" si="34"/>
        <v>0</v>
      </c>
      <c r="AB27" s="236">
        <f t="shared" si="34"/>
        <v>0</v>
      </c>
      <c r="AC27" s="236">
        <f t="shared" si="34"/>
        <v>0</v>
      </c>
      <c r="AD27" s="236">
        <f t="shared" si="34"/>
        <v>0</v>
      </c>
      <c r="AE27" s="236">
        <f t="shared" si="34"/>
        <v>0</v>
      </c>
      <c r="AF27" s="236">
        <f t="shared" si="34"/>
        <v>0</v>
      </c>
      <c r="AG27" s="236">
        <f t="shared" si="34"/>
        <v>0</v>
      </c>
      <c r="AH27" s="236">
        <f t="shared" si="34"/>
        <v>0</v>
      </c>
      <c r="AI27" s="236">
        <f t="shared" si="34"/>
        <v>0</v>
      </c>
      <c r="AJ27" s="236">
        <f t="shared" si="34"/>
        <v>0</v>
      </c>
      <c r="AK27" s="236">
        <f t="shared" si="34"/>
        <v>0</v>
      </c>
      <c r="AL27" s="236">
        <f t="shared" si="34"/>
        <v>0</v>
      </c>
      <c r="AM27" s="236">
        <f t="shared" si="34"/>
        <v>0</v>
      </c>
      <c r="AN27" s="236">
        <f t="shared" si="34"/>
        <v>0</v>
      </c>
      <c r="AO27" s="236">
        <f t="shared" si="34"/>
        <v>0</v>
      </c>
      <c r="AP27" s="236">
        <f t="shared" si="34"/>
        <v>0</v>
      </c>
      <c r="AQ27" s="236">
        <f t="shared" si="34"/>
        <v>0</v>
      </c>
      <c r="AR27" s="236">
        <f t="shared" si="34"/>
        <v>0</v>
      </c>
      <c r="AS27" s="236">
        <f t="shared" si="34"/>
        <v>0</v>
      </c>
      <c r="AT27" s="236">
        <f t="shared" si="34"/>
        <v>0</v>
      </c>
      <c r="AU27" s="236">
        <f t="shared" si="34"/>
        <v>0</v>
      </c>
      <c r="AV27" s="236">
        <f t="shared" si="34"/>
        <v>0</v>
      </c>
      <c r="AW27" s="236">
        <f t="shared" si="34"/>
        <v>0</v>
      </c>
      <c r="AX27" s="236">
        <f t="shared" si="34"/>
        <v>0</v>
      </c>
      <c r="AY27" s="236">
        <f t="shared" si="34"/>
        <v>0</v>
      </c>
      <c r="AZ27" s="236">
        <f t="shared" si="34"/>
        <v>0</v>
      </c>
      <c r="BA27" s="236">
        <f t="shared" si="34"/>
        <v>0</v>
      </c>
      <c r="BB27" s="236">
        <f t="shared" si="34"/>
        <v>0</v>
      </c>
      <c r="BC27" s="236">
        <f t="shared" si="34"/>
        <v>0</v>
      </c>
      <c r="BD27" s="236">
        <f t="shared" ref="BD27:CI27" si="35">SUMIF($C:$C,"59.2x",BD:BD)</f>
        <v>0</v>
      </c>
      <c r="BE27" s="236">
        <f t="shared" si="35"/>
        <v>0</v>
      </c>
      <c r="BF27" s="236">
        <f t="shared" si="35"/>
        <v>0</v>
      </c>
      <c r="BG27" s="236">
        <f t="shared" si="35"/>
        <v>0</v>
      </c>
      <c r="BH27" s="236">
        <f t="shared" si="35"/>
        <v>0</v>
      </c>
      <c r="BI27" s="236">
        <f t="shared" si="35"/>
        <v>0</v>
      </c>
      <c r="BJ27" s="236">
        <f t="shared" si="35"/>
        <v>0</v>
      </c>
      <c r="BK27" s="236">
        <f t="shared" si="35"/>
        <v>0</v>
      </c>
      <c r="BL27" s="236">
        <f t="shared" si="35"/>
        <v>0</v>
      </c>
      <c r="BM27" s="236">
        <f t="shared" si="35"/>
        <v>0</v>
      </c>
      <c r="BN27" s="236">
        <f t="shared" si="35"/>
        <v>0</v>
      </c>
      <c r="BO27" s="236">
        <f t="shared" si="35"/>
        <v>0</v>
      </c>
      <c r="BP27" s="236">
        <f t="shared" si="35"/>
        <v>0</v>
      </c>
      <c r="BQ27" s="236">
        <f t="shared" si="35"/>
        <v>0</v>
      </c>
      <c r="BR27" s="236">
        <f t="shared" si="35"/>
        <v>0</v>
      </c>
      <c r="BS27" s="236">
        <f t="shared" si="35"/>
        <v>0</v>
      </c>
      <c r="BT27" s="236">
        <f t="shared" si="35"/>
        <v>0</v>
      </c>
      <c r="BU27" s="236">
        <f t="shared" si="35"/>
        <v>0</v>
      </c>
      <c r="BV27" s="236">
        <f t="shared" si="35"/>
        <v>0</v>
      </c>
      <c r="BW27" s="236">
        <f t="shared" si="35"/>
        <v>0</v>
      </c>
      <c r="BX27" s="236">
        <f t="shared" si="35"/>
        <v>0</v>
      </c>
      <c r="BY27" s="236">
        <f t="shared" si="35"/>
        <v>0</v>
      </c>
      <c r="BZ27" s="236">
        <f t="shared" si="35"/>
        <v>0</v>
      </c>
      <c r="CA27" s="236">
        <f t="shared" si="35"/>
        <v>0</v>
      </c>
      <c r="CB27" s="236">
        <f t="shared" si="35"/>
        <v>0</v>
      </c>
      <c r="CC27" s="236">
        <f t="shared" si="35"/>
        <v>0</v>
      </c>
      <c r="CD27" s="236">
        <f t="shared" si="35"/>
        <v>0</v>
      </c>
      <c r="CE27" s="236">
        <f t="shared" si="35"/>
        <v>0</v>
      </c>
      <c r="CF27" s="236">
        <f t="shared" si="35"/>
        <v>0</v>
      </c>
      <c r="CG27" s="236">
        <f t="shared" si="35"/>
        <v>0</v>
      </c>
      <c r="CH27" s="236">
        <f t="shared" si="35"/>
        <v>0</v>
      </c>
      <c r="CI27" s="236">
        <f t="shared" si="35"/>
        <v>0</v>
      </c>
      <c r="CJ27" s="236">
        <f t="shared" ref="CJ27:DO27" si="36">SUMIF($C:$C,"59.2x",CJ:CJ)</f>
        <v>0</v>
      </c>
      <c r="CK27" s="236">
        <f t="shared" si="36"/>
        <v>0</v>
      </c>
      <c r="CL27" s="236">
        <f t="shared" si="36"/>
        <v>0</v>
      </c>
      <c r="CM27" s="236">
        <f t="shared" si="36"/>
        <v>0</v>
      </c>
      <c r="CN27" s="236">
        <f t="shared" si="36"/>
        <v>0</v>
      </c>
      <c r="CO27" s="236">
        <f t="shared" si="36"/>
        <v>0</v>
      </c>
      <c r="CP27" s="236">
        <f t="shared" si="36"/>
        <v>0</v>
      </c>
      <c r="CQ27" s="236">
        <f t="shared" si="36"/>
        <v>0</v>
      </c>
      <c r="CR27" s="236">
        <f t="shared" si="36"/>
        <v>0</v>
      </c>
      <c r="CS27" s="236">
        <f t="shared" si="36"/>
        <v>0</v>
      </c>
      <c r="CT27" s="236">
        <f t="shared" si="36"/>
        <v>0</v>
      </c>
      <c r="CU27" s="236">
        <f t="shared" si="36"/>
        <v>0</v>
      </c>
      <c r="CV27" s="236">
        <f t="shared" si="36"/>
        <v>0</v>
      </c>
      <c r="CW27" s="236">
        <f t="shared" si="36"/>
        <v>0</v>
      </c>
      <c r="CX27" s="236">
        <f t="shared" si="36"/>
        <v>0</v>
      </c>
      <c r="CY27" s="243">
        <f t="shared" si="36"/>
        <v>0</v>
      </c>
      <c r="CZ27" s="244">
        <f t="shared" si="36"/>
        <v>0</v>
      </c>
      <c r="DA27" s="244">
        <f t="shared" si="36"/>
        <v>0</v>
      </c>
      <c r="DB27" s="244">
        <f t="shared" si="36"/>
        <v>0</v>
      </c>
      <c r="DC27" s="244">
        <f t="shared" si="36"/>
        <v>0</v>
      </c>
      <c r="DD27" s="244">
        <f t="shared" si="36"/>
        <v>0</v>
      </c>
      <c r="DE27" s="244">
        <f t="shared" si="36"/>
        <v>0</v>
      </c>
      <c r="DF27" s="244">
        <f t="shared" si="36"/>
        <v>0</v>
      </c>
      <c r="DG27" s="244">
        <f t="shared" si="36"/>
        <v>0</v>
      </c>
      <c r="DH27" s="244">
        <f t="shared" si="36"/>
        <v>0</v>
      </c>
      <c r="DI27" s="244">
        <f t="shared" si="36"/>
        <v>0</v>
      </c>
      <c r="DJ27" s="244">
        <f t="shared" si="36"/>
        <v>0</v>
      </c>
      <c r="DK27" s="244">
        <f t="shared" si="36"/>
        <v>0</v>
      </c>
      <c r="DL27" s="244">
        <f t="shared" si="36"/>
        <v>0</v>
      </c>
      <c r="DM27" s="244">
        <f t="shared" si="36"/>
        <v>0</v>
      </c>
      <c r="DN27" s="244">
        <f t="shared" si="36"/>
        <v>0</v>
      </c>
      <c r="DO27" s="244">
        <f t="shared" si="36"/>
        <v>0</v>
      </c>
      <c r="DP27" s="244">
        <f t="shared" ref="DP27:DW27" si="37">SUMIF($C:$C,"59.2x",DP:DP)</f>
        <v>0</v>
      </c>
      <c r="DQ27" s="244">
        <f t="shared" si="37"/>
        <v>0</v>
      </c>
      <c r="DR27" s="244">
        <f t="shared" si="37"/>
        <v>0</v>
      </c>
      <c r="DS27" s="244">
        <f t="shared" si="37"/>
        <v>0</v>
      </c>
      <c r="DT27" s="244">
        <f t="shared" si="37"/>
        <v>0</v>
      </c>
      <c r="DU27" s="244">
        <f t="shared" si="37"/>
        <v>0</v>
      </c>
      <c r="DV27" s="244">
        <f t="shared" si="37"/>
        <v>0</v>
      </c>
      <c r="DW27" s="278">
        <f t="shared" si="37"/>
        <v>0</v>
      </c>
      <c r="DX27" s="1"/>
    </row>
    <row r="28" spans="2:128">
      <c r="B28" s="279" t="s">
        <v>544</v>
      </c>
      <c r="C28" s="280" t="s">
        <v>545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4"/>
      <c r="S28" s="233"/>
      <c r="T28" s="234"/>
      <c r="U28" s="281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43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78"/>
      <c r="DX28" s="1"/>
    </row>
    <row r="29" spans="2:128">
      <c r="B29" s="238" t="s">
        <v>546</v>
      </c>
      <c r="C29" s="771" t="s">
        <v>547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4"/>
      <c r="S29" s="233"/>
      <c r="T29" s="234"/>
      <c r="U29" s="233"/>
      <c r="V29" s="237"/>
      <c r="W29" s="237"/>
      <c r="X29" s="236">
        <f t="shared" ref="X29:BC29" si="38">SUMIF($C:$C,"60.1x",X:X)</f>
        <v>0</v>
      </c>
      <c r="Y29" s="236">
        <f t="shared" si="38"/>
        <v>0</v>
      </c>
      <c r="Z29" s="236">
        <f t="shared" si="38"/>
        <v>0</v>
      </c>
      <c r="AA29" s="236">
        <f t="shared" si="38"/>
        <v>0</v>
      </c>
      <c r="AB29" s="236">
        <f t="shared" si="38"/>
        <v>0</v>
      </c>
      <c r="AC29" s="236">
        <f t="shared" si="38"/>
        <v>0</v>
      </c>
      <c r="AD29" s="236">
        <f t="shared" si="38"/>
        <v>0</v>
      </c>
      <c r="AE29" s="236">
        <f t="shared" si="38"/>
        <v>0</v>
      </c>
      <c r="AF29" s="236">
        <f t="shared" si="38"/>
        <v>0</v>
      </c>
      <c r="AG29" s="236">
        <f t="shared" si="38"/>
        <v>0</v>
      </c>
      <c r="AH29" s="236">
        <f t="shared" si="38"/>
        <v>0</v>
      </c>
      <c r="AI29" s="236">
        <f t="shared" si="38"/>
        <v>0</v>
      </c>
      <c r="AJ29" s="236">
        <f t="shared" si="38"/>
        <v>0</v>
      </c>
      <c r="AK29" s="236">
        <f t="shared" si="38"/>
        <v>0</v>
      </c>
      <c r="AL29" s="236">
        <f t="shared" si="38"/>
        <v>0</v>
      </c>
      <c r="AM29" s="236">
        <f t="shared" si="38"/>
        <v>0</v>
      </c>
      <c r="AN29" s="236">
        <f t="shared" si="38"/>
        <v>0</v>
      </c>
      <c r="AO29" s="236">
        <f t="shared" si="38"/>
        <v>0</v>
      </c>
      <c r="AP29" s="236">
        <f t="shared" si="38"/>
        <v>0</v>
      </c>
      <c r="AQ29" s="236">
        <f t="shared" si="38"/>
        <v>0</v>
      </c>
      <c r="AR29" s="236">
        <f t="shared" si="38"/>
        <v>0</v>
      </c>
      <c r="AS29" s="236">
        <f t="shared" si="38"/>
        <v>0</v>
      </c>
      <c r="AT29" s="236">
        <f t="shared" si="38"/>
        <v>0</v>
      </c>
      <c r="AU29" s="236">
        <f t="shared" si="38"/>
        <v>0</v>
      </c>
      <c r="AV29" s="236">
        <f t="shared" si="38"/>
        <v>0</v>
      </c>
      <c r="AW29" s="236">
        <f t="shared" si="38"/>
        <v>0</v>
      </c>
      <c r="AX29" s="236">
        <f t="shared" si="38"/>
        <v>0</v>
      </c>
      <c r="AY29" s="236">
        <f t="shared" si="38"/>
        <v>0</v>
      </c>
      <c r="AZ29" s="236">
        <f t="shared" si="38"/>
        <v>0</v>
      </c>
      <c r="BA29" s="236">
        <f t="shared" si="38"/>
        <v>0</v>
      </c>
      <c r="BB29" s="236">
        <f t="shared" si="38"/>
        <v>0</v>
      </c>
      <c r="BC29" s="236">
        <f t="shared" si="38"/>
        <v>0</v>
      </c>
      <c r="BD29" s="236">
        <f t="shared" ref="BD29:CI29" si="39">SUMIF($C:$C,"60.1x",BD:BD)</f>
        <v>0</v>
      </c>
      <c r="BE29" s="236">
        <f t="shared" si="39"/>
        <v>0</v>
      </c>
      <c r="BF29" s="236">
        <f t="shared" si="39"/>
        <v>0</v>
      </c>
      <c r="BG29" s="236">
        <f t="shared" si="39"/>
        <v>0</v>
      </c>
      <c r="BH29" s="236">
        <f t="shared" si="39"/>
        <v>0</v>
      </c>
      <c r="BI29" s="236">
        <f t="shared" si="39"/>
        <v>0</v>
      </c>
      <c r="BJ29" s="236">
        <f t="shared" si="39"/>
        <v>0</v>
      </c>
      <c r="BK29" s="236">
        <f t="shared" si="39"/>
        <v>0</v>
      </c>
      <c r="BL29" s="236">
        <f t="shared" si="39"/>
        <v>0</v>
      </c>
      <c r="BM29" s="236">
        <f t="shared" si="39"/>
        <v>0</v>
      </c>
      <c r="BN29" s="236">
        <f t="shared" si="39"/>
        <v>0</v>
      </c>
      <c r="BO29" s="236">
        <f t="shared" si="39"/>
        <v>0</v>
      </c>
      <c r="BP29" s="236">
        <f t="shared" si="39"/>
        <v>0</v>
      </c>
      <c r="BQ29" s="236">
        <f t="shared" si="39"/>
        <v>0</v>
      </c>
      <c r="BR29" s="236">
        <f t="shared" si="39"/>
        <v>0</v>
      </c>
      <c r="BS29" s="236">
        <f t="shared" si="39"/>
        <v>0</v>
      </c>
      <c r="BT29" s="236">
        <f t="shared" si="39"/>
        <v>0</v>
      </c>
      <c r="BU29" s="236">
        <f t="shared" si="39"/>
        <v>0</v>
      </c>
      <c r="BV29" s="236">
        <f t="shared" si="39"/>
        <v>0</v>
      </c>
      <c r="BW29" s="236">
        <f t="shared" si="39"/>
        <v>0</v>
      </c>
      <c r="BX29" s="236">
        <f t="shared" si="39"/>
        <v>0</v>
      </c>
      <c r="BY29" s="236">
        <f t="shared" si="39"/>
        <v>0</v>
      </c>
      <c r="BZ29" s="236">
        <f t="shared" si="39"/>
        <v>0</v>
      </c>
      <c r="CA29" s="236">
        <f t="shared" si="39"/>
        <v>0</v>
      </c>
      <c r="CB29" s="236">
        <f t="shared" si="39"/>
        <v>0</v>
      </c>
      <c r="CC29" s="236">
        <f t="shared" si="39"/>
        <v>0</v>
      </c>
      <c r="CD29" s="236">
        <f t="shared" si="39"/>
        <v>0</v>
      </c>
      <c r="CE29" s="236">
        <f t="shared" si="39"/>
        <v>0</v>
      </c>
      <c r="CF29" s="236">
        <f t="shared" si="39"/>
        <v>0</v>
      </c>
      <c r="CG29" s="236">
        <f t="shared" si="39"/>
        <v>0</v>
      </c>
      <c r="CH29" s="236">
        <f t="shared" si="39"/>
        <v>0</v>
      </c>
      <c r="CI29" s="236">
        <f t="shared" si="39"/>
        <v>0</v>
      </c>
      <c r="CJ29" s="236">
        <f t="shared" ref="CJ29:DO29" si="40">SUMIF($C:$C,"60.1x",CJ:CJ)</f>
        <v>0</v>
      </c>
      <c r="CK29" s="236">
        <f t="shared" si="40"/>
        <v>0</v>
      </c>
      <c r="CL29" s="236">
        <f t="shared" si="40"/>
        <v>0</v>
      </c>
      <c r="CM29" s="236">
        <f t="shared" si="40"/>
        <v>0</v>
      </c>
      <c r="CN29" s="236">
        <f t="shared" si="40"/>
        <v>0</v>
      </c>
      <c r="CO29" s="236">
        <f t="shared" si="40"/>
        <v>0</v>
      </c>
      <c r="CP29" s="236">
        <f t="shared" si="40"/>
        <v>0</v>
      </c>
      <c r="CQ29" s="236">
        <f t="shared" si="40"/>
        <v>0</v>
      </c>
      <c r="CR29" s="236">
        <f t="shared" si="40"/>
        <v>0</v>
      </c>
      <c r="CS29" s="236">
        <f t="shared" si="40"/>
        <v>0</v>
      </c>
      <c r="CT29" s="236">
        <f t="shared" si="40"/>
        <v>0</v>
      </c>
      <c r="CU29" s="236">
        <f t="shared" si="40"/>
        <v>0</v>
      </c>
      <c r="CV29" s="236">
        <f t="shared" si="40"/>
        <v>0</v>
      </c>
      <c r="CW29" s="236">
        <f t="shared" si="40"/>
        <v>0</v>
      </c>
      <c r="CX29" s="236">
        <f t="shared" si="40"/>
        <v>0</v>
      </c>
      <c r="CY29" s="243">
        <f t="shared" si="40"/>
        <v>0</v>
      </c>
      <c r="CZ29" s="244">
        <f t="shared" si="40"/>
        <v>0</v>
      </c>
      <c r="DA29" s="244">
        <f t="shared" si="40"/>
        <v>0</v>
      </c>
      <c r="DB29" s="244">
        <f t="shared" si="40"/>
        <v>0</v>
      </c>
      <c r="DC29" s="244">
        <f t="shared" si="40"/>
        <v>0</v>
      </c>
      <c r="DD29" s="244">
        <f t="shared" si="40"/>
        <v>0</v>
      </c>
      <c r="DE29" s="244">
        <f t="shared" si="40"/>
        <v>0</v>
      </c>
      <c r="DF29" s="244">
        <f t="shared" si="40"/>
        <v>0</v>
      </c>
      <c r="DG29" s="244">
        <f t="shared" si="40"/>
        <v>0</v>
      </c>
      <c r="DH29" s="244">
        <f t="shared" si="40"/>
        <v>0</v>
      </c>
      <c r="DI29" s="244">
        <f t="shared" si="40"/>
        <v>0</v>
      </c>
      <c r="DJ29" s="244">
        <f t="shared" si="40"/>
        <v>0</v>
      </c>
      <c r="DK29" s="244">
        <f t="shared" si="40"/>
        <v>0</v>
      </c>
      <c r="DL29" s="244">
        <f t="shared" si="40"/>
        <v>0</v>
      </c>
      <c r="DM29" s="244">
        <f t="shared" si="40"/>
        <v>0</v>
      </c>
      <c r="DN29" s="244">
        <f t="shared" si="40"/>
        <v>0</v>
      </c>
      <c r="DO29" s="244">
        <f t="shared" si="40"/>
        <v>0</v>
      </c>
      <c r="DP29" s="244">
        <f t="shared" ref="DP29:DW29" si="41">SUMIF($C:$C,"60.1x",DP:DP)</f>
        <v>0</v>
      </c>
      <c r="DQ29" s="244">
        <f t="shared" si="41"/>
        <v>0</v>
      </c>
      <c r="DR29" s="244">
        <f t="shared" si="41"/>
        <v>0</v>
      </c>
      <c r="DS29" s="244">
        <f t="shared" si="41"/>
        <v>0</v>
      </c>
      <c r="DT29" s="244">
        <f t="shared" si="41"/>
        <v>0</v>
      </c>
      <c r="DU29" s="244">
        <f t="shared" si="41"/>
        <v>0</v>
      </c>
      <c r="DV29" s="244">
        <f t="shared" si="41"/>
        <v>0</v>
      </c>
      <c r="DW29" s="278">
        <f t="shared" si="41"/>
        <v>0</v>
      </c>
      <c r="DX29" s="1"/>
    </row>
    <row r="30" spans="2:128">
      <c r="B30" s="238" t="s">
        <v>548</v>
      </c>
      <c r="C30" s="771" t="s">
        <v>549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4"/>
      <c r="S30" s="233"/>
      <c r="T30" s="234"/>
      <c r="U30" s="233"/>
      <c r="V30" s="237"/>
      <c r="W30" s="237"/>
      <c r="X30" s="236">
        <f t="shared" ref="X30:BC30" si="42">SUMIF($C:$C,"60.2x",X:X)</f>
        <v>0</v>
      </c>
      <c r="Y30" s="236">
        <f t="shared" si="42"/>
        <v>0</v>
      </c>
      <c r="Z30" s="236">
        <f t="shared" si="42"/>
        <v>0</v>
      </c>
      <c r="AA30" s="236">
        <f t="shared" si="42"/>
        <v>0</v>
      </c>
      <c r="AB30" s="236">
        <f t="shared" si="42"/>
        <v>0</v>
      </c>
      <c r="AC30" s="236">
        <f t="shared" si="42"/>
        <v>0</v>
      </c>
      <c r="AD30" s="236">
        <f t="shared" si="42"/>
        <v>0</v>
      </c>
      <c r="AE30" s="236">
        <f t="shared" si="42"/>
        <v>0</v>
      </c>
      <c r="AF30" s="236">
        <f t="shared" si="42"/>
        <v>0</v>
      </c>
      <c r="AG30" s="236">
        <f t="shared" si="42"/>
        <v>0</v>
      </c>
      <c r="AH30" s="236">
        <f t="shared" si="42"/>
        <v>0</v>
      </c>
      <c r="AI30" s="236">
        <f t="shared" si="42"/>
        <v>0</v>
      </c>
      <c r="AJ30" s="236">
        <f t="shared" si="42"/>
        <v>0</v>
      </c>
      <c r="AK30" s="236">
        <f t="shared" si="42"/>
        <v>0</v>
      </c>
      <c r="AL30" s="236">
        <f t="shared" si="42"/>
        <v>0</v>
      </c>
      <c r="AM30" s="236">
        <f t="shared" si="42"/>
        <v>0</v>
      </c>
      <c r="AN30" s="236">
        <f t="shared" si="42"/>
        <v>0</v>
      </c>
      <c r="AO30" s="236">
        <f t="shared" si="42"/>
        <v>0</v>
      </c>
      <c r="AP30" s="236">
        <f t="shared" si="42"/>
        <v>0</v>
      </c>
      <c r="AQ30" s="236">
        <f t="shared" si="42"/>
        <v>0</v>
      </c>
      <c r="AR30" s="236">
        <f t="shared" si="42"/>
        <v>0</v>
      </c>
      <c r="AS30" s="236">
        <f t="shared" si="42"/>
        <v>0</v>
      </c>
      <c r="AT30" s="236">
        <f t="shared" si="42"/>
        <v>0</v>
      </c>
      <c r="AU30" s="236">
        <f t="shared" si="42"/>
        <v>0</v>
      </c>
      <c r="AV30" s="236">
        <f t="shared" si="42"/>
        <v>0</v>
      </c>
      <c r="AW30" s="236">
        <f t="shared" si="42"/>
        <v>0</v>
      </c>
      <c r="AX30" s="236">
        <f t="shared" si="42"/>
        <v>0</v>
      </c>
      <c r="AY30" s="236">
        <f t="shared" si="42"/>
        <v>0</v>
      </c>
      <c r="AZ30" s="236">
        <f t="shared" si="42"/>
        <v>0</v>
      </c>
      <c r="BA30" s="236">
        <f t="shared" si="42"/>
        <v>0</v>
      </c>
      <c r="BB30" s="236">
        <f t="shared" si="42"/>
        <v>0</v>
      </c>
      <c r="BC30" s="236">
        <f t="shared" si="42"/>
        <v>0</v>
      </c>
      <c r="BD30" s="236">
        <f t="shared" ref="BD30:CI30" si="43">SUMIF($C:$C,"60.2x",BD:BD)</f>
        <v>0</v>
      </c>
      <c r="BE30" s="236">
        <f t="shared" si="43"/>
        <v>0</v>
      </c>
      <c r="BF30" s="236">
        <f t="shared" si="43"/>
        <v>0</v>
      </c>
      <c r="BG30" s="236">
        <f t="shared" si="43"/>
        <v>0</v>
      </c>
      <c r="BH30" s="236">
        <f t="shared" si="43"/>
        <v>0</v>
      </c>
      <c r="BI30" s="236">
        <f t="shared" si="43"/>
        <v>0</v>
      </c>
      <c r="BJ30" s="236">
        <f t="shared" si="43"/>
        <v>0</v>
      </c>
      <c r="BK30" s="236">
        <f t="shared" si="43"/>
        <v>0</v>
      </c>
      <c r="BL30" s="236">
        <f t="shared" si="43"/>
        <v>0</v>
      </c>
      <c r="BM30" s="236">
        <f t="shared" si="43"/>
        <v>0</v>
      </c>
      <c r="BN30" s="236">
        <f t="shared" si="43"/>
        <v>0</v>
      </c>
      <c r="BO30" s="236">
        <f t="shared" si="43"/>
        <v>0</v>
      </c>
      <c r="BP30" s="236">
        <f t="shared" si="43"/>
        <v>0</v>
      </c>
      <c r="BQ30" s="236">
        <f t="shared" si="43"/>
        <v>0</v>
      </c>
      <c r="BR30" s="236">
        <f t="shared" si="43"/>
        <v>0</v>
      </c>
      <c r="BS30" s="236">
        <f t="shared" si="43"/>
        <v>0</v>
      </c>
      <c r="BT30" s="236">
        <f t="shared" si="43"/>
        <v>0</v>
      </c>
      <c r="BU30" s="236">
        <f t="shared" si="43"/>
        <v>0</v>
      </c>
      <c r="BV30" s="236">
        <f t="shared" si="43"/>
        <v>0</v>
      </c>
      <c r="BW30" s="236">
        <f t="shared" si="43"/>
        <v>0</v>
      </c>
      <c r="BX30" s="236">
        <f t="shared" si="43"/>
        <v>0</v>
      </c>
      <c r="BY30" s="236">
        <f t="shared" si="43"/>
        <v>0</v>
      </c>
      <c r="BZ30" s="236">
        <f t="shared" si="43"/>
        <v>0</v>
      </c>
      <c r="CA30" s="236">
        <f t="shared" si="43"/>
        <v>0</v>
      </c>
      <c r="CB30" s="236">
        <f t="shared" si="43"/>
        <v>0</v>
      </c>
      <c r="CC30" s="236">
        <f t="shared" si="43"/>
        <v>0</v>
      </c>
      <c r="CD30" s="236">
        <f t="shared" si="43"/>
        <v>0</v>
      </c>
      <c r="CE30" s="236">
        <f t="shared" si="43"/>
        <v>0</v>
      </c>
      <c r="CF30" s="236">
        <f t="shared" si="43"/>
        <v>0</v>
      </c>
      <c r="CG30" s="236">
        <f t="shared" si="43"/>
        <v>0</v>
      </c>
      <c r="CH30" s="236">
        <f t="shared" si="43"/>
        <v>0</v>
      </c>
      <c r="CI30" s="236">
        <f t="shared" si="43"/>
        <v>0</v>
      </c>
      <c r="CJ30" s="236">
        <f t="shared" ref="CJ30:DO30" si="44">SUMIF($C:$C,"60.2x",CJ:CJ)</f>
        <v>0</v>
      </c>
      <c r="CK30" s="236">
        <f t="shared" si="44"/>
        <v>0</v>
      </c>
      <c r="CL30" s="236">
        <f t="shared" si="44"/>
        <v>0</v>
      </c>
      <c r="CM30" s="236">
        <f t="shared" si="44"/>
        <v>0</v>
      </c>
      <c r="CN30" s="236">
        <f t="shared" si="44"/>
        <v>0</v>
      </c>
      <c r="CO30" s="236">
        <f t="shared" si="44"/>
        <v>0</v>
      </c>
      <c r="CP30" s="236">
        <f t="shared" si="44"/>
        <v>0</v>
      </c>
      <c r="CQ30" s="236">
        <f t="shared" si="44"/>
        <v>0</v>
      </c>
      <c r="CR30" s="236">
        <f t="shared" si="44"/>
        <v>0</v>
      </c>
      <c r="CS30" s="236">
        <f t="shared" si="44"/>
        <v>0</v>
      </c>
      <c r="CT30" s="236">
        <f t="shared" si="44"/>
        <v>0</v>
      </c>
      <c r="CU30" s="236">
        <f t="shared" si="44"/>
        <v>0</v>
      </c>
      <c r="CV30" s="236">
        <f t="shared" si="44"/>
        <v>0</v>
      </c>
      <c r="CW30" s="236">
        <f t="shared" si="44"/>
        <v>0</v>
      </c>
      <c r="CX30" s="236">
        <f t="shared" si="44"/>
        <v>0</v>
      </c>
      <c r="CY30" s="243">
        <f t="shared" si="44"/>
        <v>0</v>
      </c>
      <c r="CZ30" s="244">
        <f t="shared" si="44"/>
        <v>0</v>
      </c>
      <c r="DA30" s="244">
        <f t="shared" si="44"/>
        <v>0</v>
      </c>
      <c r="DB30" s="244">
        <f t="shared" si="44"/>
        <v>0</v>
      </c>
      <c r="DC30" s="244">
        <f t="shared" si="44"/>
        <v>0</v>
      </c>
      <c r="DD30" s="244">
        <f t="shared" si="44"/>
        <v>0</v>
      </c>
      <c r="DE30" s="244">
        <f t="shared" si="44"/>
        <v>0</v>
      </c>
      <c r="DF30" s="244">
        <f t="shared" si="44"/>
        <v>0</v>
      </c>
      <c r="DG30" s="244">
        <f t="shared" si="44"/>
        <v>0</v>
      </c>
      <c r="DH30" s="244">
        <f t="shared" si="44"/>
        <v>0</v>
      </c>
      <c r="DI30" s="244">
        <f t="shared" si="44"/>
        <v>0</v>
      </c>
      <c r="DJ30" s="244">
        <f t="shared" si="44"/>
        <v>0</v>
      </c>
      <c r="DK30" s="244">
        <f t="shared" si="44"/>
        <v>0</v>
      </c>
      <c r="DL30" s="244">
        <f t="shared" si="44"/>
        <v>0</v>
      </c>
      <c r="DM30" s="244">
        <f t="shared" si="44"/>
        <v>0</v>
      </c>
      <c r="DN30" s="244">
        <f t="shared" si="44"/>
        <v>0</v>
      </c>
      <c r="DO30" s="244">
        <f t="shared" si="44"/>
        <v>0</v>
      </c>
      <c r="DP30" s="244">
        <f t="shared" ref="DP30:DW30" si="45">SUMIF($C:$C,"60.2x",DP:DP)</f>
        <v>0</v>
      </c>
      <c r="DQ30" s="244">
        <f t="shared" si="45"/>
        <v>0</v>
      </c>
      <c r="DR30" s="244">
        <f t="shared" si="45"/>
        <v>0</v>
      </c>
      <c r="DS30" s="244">
        <f t="shared" si="45"/>
        <v>0</v>
      </c>
      <c r="DT30" s="244">
        <f t="shared" si="45"/>
        <v>0</v>
      </c>
      <c r="DU30" s="244">
        <f t="shared" si="45"/>
        <v>0</v>
      </c>
      <c r="DV30" s="244">
        <f t="shared" si="45"/>
        <v>0</v>
      </c>
      <c r="DW30" s="278">
        <f t="shared" si="45"/>
        <v>0</v>
      </c>
      <c r="DX30" s="1"/>
    </row>
    <row r="31" spans="2:128" ht="15.75">
      <c r="B31" s="279" t="s">
        <v>550</v>
      </c>
      <c r="C31" s="280" t="s">
        <v>551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4"/>
      <c r="S31" s="233"/>
      <c r="T31" s="234"/>
      <c r="U31" s="281"/>
      <c r="V31" s="236"/>
      <c r="W31" s="236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3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284"/>
      <c r="DX31" s="1"/>
    </row>
    <row r="32" spans="2:128">
      <c r="B32" s="285" t="s">
        <v>552</v>
      </c>
      <c r="C32" s="785" t="s">
        <v>553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4"/>
      <c r="S32" s="233"/>
      <c r="T32" s="234"/>
      <c r="U32" s="233"/>
      <c r="V32" s="237"/>
      <c r="W32" s="237"/>
      <c r="X32" s="236">
        <f t="shared" ref="X32:BC32" si="46">SUMIF($C:$C,"61.1x",X:X)</f>
        <v>0</v>
      </c>
      <c r="Y32" s="236">
        <f t="shared" si="46"/>
        <v>0</v>
      </c>
      <c r="Z32" s="236">
        <f t="shared" si="46"/>
        <v>0</v>
      </c>
      <c r="AA32" s="236">
        <f t="shared" si="46"/>
        <v>0</v>
      </c>
      <c r="AB32" s="236">
        <f t="shared" si="46"/>
        <v>0</v>
      </c>
      <c r="AC32" s="236">
        <f t="shared" si="46"/>
        <v>0</v>
      </c>
      <c r="AD32" s="236">
        <f t="shared" si="46"/>
        <v>0</v>
      </c>
      <c r="AE32" s="236">
        <f t="shared" si="46"/>
        <v>0</v>
      </c>
      <c r="AF32" s="236">
        <f t="shared" si="46"/>
        <v>0</v>
      </c>
      <c r="AG32" s="236">
        <f t="shared" si="46"/>
        <v>0</v>
      </c>
      <c r="AH32" s="236">
        <f t="shared" si="46"/>
        <v>0</v>
      </c>
      <c r="AI32" s="236">
        <f t="shared" si="46"/>
        <v>0</v>
      </c>
      <c r="AJ32" s="236">
        <f t="shared" si="46"/>
        <v>0</v>
      </c>
      <c r="AK32" s="236">
        <f t="shared" si="46"/>
        <v>0</v>
      </c>
      <c r="AL32" s="236">
        <f t="shared" si="46"/>
        <v>0</v>
      </c>
      <c r="AM32" s="236">
        <f t="shared" si="46"/>
        <v>0</v>
      </c>
      <c r="AN32" s="236">
        <f t="shared" si="46"/>
        <v>0</v>
      </c>
      <c r="AO32" s="236">
        <f t="shared" si="46"/>
        <v>0</v>
      </c>
      <c r="AP32" s="236">
        <f t="shared" si="46"/>
        <v>0</v>
      </c>
      <c r="AQ32" s="236">
        <f t="shared" si="46"/>
        <v>0</v>
      </c>
      <c r="AR32" s="236">
        <f t="shared" si="46"/>
        <v>0</v>
      </c>
      <c r="AS32" s="236">
        <f t="shared" si="46"/>
        <v>0</v>
      </c>
      <c r="AT32" s="236">
        <f t="shared" si="46"/>
        <v>0</v>
      </c>
      <c r="AU32" s="236">
        <f t="shared" si="46"/>
        <v>0</v>
      </c>
      <c r="AV32" s="236">
        <f t="shared" si="46"/>
        <v>0</v>
      </c>
      <c r="AW32" s="236">
        <f t="shared" si="46"/>
        <v>0</v>
      </c>
      <c r="AX32" s="236">
        <f t="shared" si="46"/>
        <v>0</v>
      </c>
      <c r="AY32" s="236">
        <f t="shared" si="46"/>
        <v>0</v>
      </c>
      <c r="AZ32" s="236">
        <f t="shared" si="46"/>
        <v>0</v>
      </c>
      <c r="BA32" s="236">
        <f t="shared" si="46"/>
        <v>0</v>
      </c>
      <c r="BB32" s="236">
        <f t="shared" si="46"/>
        <v>0</v>
      </c>
      <c r="BC32" s="236">
        <f t="shared" si="46"/>
        <v>0</v>
      </c>
      <c r="BD32" s="236">
        <f t="shared" ref="BD32:CI32" si="47">SUMIF($C:$C,"61.1x",BD:BD)</f>
        <v>0</v>
      </c>
      <c r="BE32" s="236">
        <f t="shared" si="47"/>
        <v>0</v>
      </c>
      <c r="BF32" s="236">
        <f t="shared" si="47"/>
        <v>0</v>
      </c>
      <c r="BG32" s="236">
        <f t="shared" si="47"/>
        <v>0</v>
      </c>
      <c r="BH32" s="236">
        <f t="shared" si="47"/>
        <v>0</v>
      </c>
      <c r="BI32" s="236">
        <f t="shared" si="47"/>
        <v>0</v>
      </c>
      <c r="BJ32" s="236">
        <f t="shared" si="47"/>
        <v>0</v>
      </c>
      <c r="BK32" s="236">
        <f t="shared" si="47"/>
        <v>0</v>
      </c>
      <c r="BL32" s="236">
        <f t="shared" si="47"/>
        <v>0</v>
      </c>
      <c r="BM32" s="236">
        <f t="shared" si="47"/>
        <v>0</v>
      </c>
      <c r="BN32" s="236">
        <f t="shared" si="47"/>
        <v>0</v>
      </c>
      <c r="BO32" s="236">
        <f t="shared" si="47"/>
        <v>0</v>
      </c>
      <c r="BP32" s="236">
        <f t="shared" si="47"/>
        <v>0</v>
      </c>
      <c r="BQ32" s="236">
        <f t="shared" si="47"/>
        <v>0</v>
      </c>
      <c r="BR32" s="236">
        <f t="shared" si="47"/>
        <v>0</v>
      </c>
      <c r="BS32" s="236">
        <f t="shared" si="47"/>
        <v>0</v>
      </c>
      <c r="BT32" s="236">
        <f t="shared" si="47"/>
        <v>0</v>
      </c>
      <c r="BU32" s="236">
        <f t="shared" si="47"/>
        <v>0</v>
      </c>
      <c r="BV32" s="236">
        <f t="shared" si="47"/>
        <v>0</v>
      </c>
      <c r="BW32" s="236">
        <f t="shared" si="47"/>
        <v>0</v>
      </c>
      <c r="BX32" s="236">
        <f t="shared" si="47"/>
        <v>0</v>
      </c>
      <c r="BY32" s="236">
        <f t="shared" si="47"/>
        <v>0</v>
      </c>
      <c r="BZ32" s="236">
        <f t="shared" si="47"/>
        <v>0</v>
      </c>
      <c r="CA32" s="236">
        <f t="shared" si="47"/>
        <v>0</v>
      </c>
      <c r="CB32" s="236">
        <f t="shared" si="47"/>
        <v>0</v>
      </c>
      <c r="CC32" s="236">
        <f t="shared" si="47"/>
        <v>0</v>
      </c>
      <c r="CD32" s="236">
        <f t="shared" si="47"/>
        <v>0</v>
      </c>
      <c r="CE32" s="236">
        <f t="shared" si="47"/>
        <v>0</v>
      </c>
      <c r="CF32" s="236">
        <f t="shared" si="47"/>
        <v>0</v>
      </c>
      <c r="CG32" s="236">
        <f t="shared" si="47"/>
        <v>0</v>
      </c>
      <c r="CH32" s="236">
        <f t="shared" si="47"/>
        <v>0</v>
      </c>
      <c r="CI32" s="236">
        <f t="shared" si="47"/>
        <v>0</v>
      </c>
      <c r="CJ32" s="236">
        <f t="shared" ref="CJ32:DO32" si="48">SUMIF($C:$C,"61.1x",CJ:CJ)</f>
        <v>0</v>
      </c>
      <c r="CK32" s="236">
        <f t="shared" si="48"/>
        <v>0</v>
      </c>
      <c r="CL32" s="236">
        <f t="shared" si="48"/>
        <v>0</v>
      </c>
      <c r="CM32" s="236">
        <f t="shared" si="48"/>
        <v>0</v>
      </c>
      <c r="CN32" s="236">
        <f t="shared" si="48"/>
        <v>0</v>
      </c>
      <c r="CO32" s="236">
        <f t="shared" si="48"/>
        <v>0</v>
      </c>
      <c r="CP32" s="236">
        <f t="shared" si="48"/>
        <v>0</v>
      </c>
      <c r="CQ32" s="236">
        <f t="shared" si="48"/>
        <v>0</v>
      </c>
      <c r="CR32" s="236">
        <f t="shared" si="48"/>
        <v>0</v>
      </c>
      <c r="CS32" s="236">
        <f t="shared" si="48"/>
        <v>0</v>
      </c>
      <c r="CT32" s="236">
        <f t="shared" si="48"/>
        <v>0</v>
      </c>
      <c r="CU32" s="236">
        <f t="shared" si="48"/>
        <v>0</v>
      </c>
      <c r="CV32" s="236">
        <f t="shared" si="48"/>
        <v>0</v>
      </c>
      <c r="CW32" s="236">
        <f t="shared" si="48"/>
        <v>0</v>
      </c>
      <c r="CX32" s="236">
        <f t="shared" si="48"/>
        <v>0</v>
      </c>
      <c r="CY32" s="243">
        <f t="shared" si="48"/>
        <v>0</v>
      </c>
      <c r="CZ32" s="244">
        <f t="shared" si="48"/>
        <v>0</v>
      </c>
      <c r="DA32" s="244">
        <f t="shared" si="48"/>
        <v>0</v>
      </c>
      <c r="DB32" s="244">
        <f t="shared" si="48"/>
        <v>0</v>
      </c>
      <c r="DC32" s="244">
        <f t="shared" si="48"/>
        <v>0</v>
      </c>
      <c r="DD32" s="244">
        <f t="shared" si="48"/>
        <v>0</v>
      </c>
      <c r="DE32" s="244">
        <f t="shared" si="48"/>
        <v>0</v>
      </c>
      <c r="DF32" s="244">
        <f t="shared" si="48"/>
        <v>0</v>
      </c>
      <c r="DG32" s="244">
        <f t="shared" si="48"/>
        <v>0</v>
      </c>
      <c r="DH32" s="244">
        <f t="shared" si="48"/>
        <v>0</v>
      </c>
      <c r="DI32" s="244">
        <f t="shared" si="48"/>
        <v>0</v>
      </c>
      <c r="DJ32" s="244">
        <f t="shared" si="48"/>
        <v>0</v>
      </c>
      <c r="DK32" s="244">
        <f t="shared" si="48"/>
        <v>0</v>
      </c>
      <c r="DL32" s="244">
        <f t="shared" si="48"/>
        <v>0</v>
      </c>
      <c r="DM32" s="244">
        <f t="shared" si="48"/>
        <v>0</v>
      </c>
      <c r="DN32" s="244">
        <f t="shared" si="48"/>
        <v>0</v>
      </c>
      <c r="DO32" s="244">
        <f t="shared" si="48"/>
        <v>0</v>
      </c>
      <c r="DP32" s="244">
        <f t="shared" ref="DP32:DW32" si="49">SUMIF($C:$C,"61.1x",DP:DP)</f>
        <v>0</v>
      </c>
      <c r="DQ32" s="244">
        <f t="shared" si="49"/>
        <v>0</v>
      </c>
      <c r="DR32" s="244">
        <f t="shared" si="49"/>
        <v>0</v>
      </c>
      <c r="DS32" s="244">
        <f t="shared" si="49"/>
        <v>0</v>
      </c>
      <c r="DT32" s="244">
        <f t="shared" si="49"/>
        <v>0</v>
      </c>
      <c r="DU32" s="244">
        <f t="shared" si="49"/>
        <v>0</v>
      </c>
      <c r="DV32" s="244">
        <f t="shared" si="49"/>
        <v>0</v>
      </c>
      <c r="DW32" s="278">
        <f t="shared" si="49"/>
        <v>0</v>
      </c>
      <c r="DX32" s="1"/>
    </row>
    <row r="33" spans="2:128">
      <c r="B33" s="285" t="s">
        <v>554</v>
      </c>
      <c r="C33" s="785" t="s">
        <v>555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4"/>
      <c r="S33" s="233"/>
      <c r="T33" s="234"/>
      <c r="U33" s="233"/>
      <c r="V33" s="237"/>
      <c r="W33" s="237"/>
      <c r="X33" s="236">
        <f t="shared" ref="X33:BC33" si="50">SUMIF($C:$C,"61.2x",X:X)</f>
        <v>0</v>
      </c>
      <c r="Y33" s="236">
        <f t="shared" si="50"/>
        <v>0</v>
      </c>
      <c r="Z33" s="236">
        <f t="shared" si="50"/>
        <v>0</v>
      </c>
      <c r="AA33" s="236">
        <f t="shared" si="50"/>
        <v>0</v>
      </c>
      <c r="AB33" s="236">
        <f t="shared" si="50"/>
        <v>0</v>
      </c>
      <c r="AC33" s="236">
        <f t="shared" si="50"/>
        <v>0</v>
      </c>
      <c r="AD33" s="236">
        <f t="shared" si="50"/>
        <v>0</v>
      </c>
      <c r="AE33" s="236">
        <f t="shared" si="50"/>
        <v>0</v>
      </c>
      <c r="AF33" s="236">
        <f t="shared" si="50"/>
        <v>0</v>
      </c>
      <c r="AG33" s="236">
        <f t="shared" si="50"/>
        <v>0</v>
      </c>
      <c r="AH33" s="236">
        <f t="shared" si="50"/>
        <v>0</v>
      </c>
      <c r="AI33" s="236">
        <f t="shared" si="50"/>
        <v>0</v>
      </c>
      <c r="AJ33" s="236">
        <f t="shared" si="50"/>
        <v>0</v>
      </c>
      <c r="AK33" s="236">
        <f t="shared" si="50"/>
        <v>0</v>
      </c>
      <c r="AL33" s="236">
        <f t="shared" si="50"/>
        <v>0</v>
      </c>
      <c r="AM33" s="236">
        <f t="shared" si="50"/>
        <v>0</v>
      </c>
      <c r="AN33" s="236">
        <f t="shared" si="50"/>
        <v>0</v>
      </c>
      <c r="AO33" s="236">
        <f t="shared" si="50"/>
        <v>0</v>
      </c>
      <c r="AP33" s="236">
        <f t="shared" si="50"/>
        <v>0</v>
      </c>
      <c r="AQ33" s="236">
        <f t="shared" si="50"/>
        <v>0</v>
      </c>
      <c r="AR33" s="236">
        <f t="shared" si="50"/>
        <v>0</v>
      </c>
      <c r="AS33" s="236">
        <f t="shared" si="50"/>
        <v>0</v>
      </c>
      <c r="AT33" s="236">
        <f t="shared" si="50"/>
        <v>0</v>
      </c>
      <c r="AU33" s="236">
        <f t="shared" si="50"/>
        <v>0</v>
      </c>
      <c r="AV33" s="236">
        <f t="shared" si="50"/>
        <v>0</v>
      </c>
      <c r="AW33" s="236">
        <f t="shared" si="50"/>
        <v>0</v>
      </c>
      <c r="AX33" s="236">
        <f t="shared" si="50"/>
        <v>0</v>
      </c>
      <c r="AY33" s="236">
        <f t="shared" si="50"/>
        <v>0</v>
      </c>
      <c r="AZ33" s="236">
        <f t="shared" si="50"/>
        <v>0</v>
      </c>
      <c r="BA33" s="236">
        <f t="shared" si="50"/>
        <v>0</v>
      </c>
      <c r="BB33" s="236">
        <f t="shared" si="50"/>
        <v>0</v>
      </c>
      <c r="BC33" s="236">
        <f t="shared" si="50"/>
        <v>0</v>
      </c>
      <c r="BD33" s="236">
        <f t="shared" ref="BD33:CI33" si="51">SUMIF($C:$C,"61.2x",BD:BD)</f>
        <v>0</v>
      </c>
      <c r="BE33" s="236">
        <f t="shared" si="51"/>
        <v>0</v>
      </c>
      <c r="BF33" s="236">
        <f t="shared" si="51"/>
        <v>0</v>
      </c>
      <c r="BG33" s="236">
        <f t="shared" si="51"/>
        <v>0</v>
      </c>
      <c r="BH33" s="236">
        <f t="shared" si="51"/>
        <v>0</v>
      </c>
      <c r="BI33" s="236">
        <f t="shared" si="51"/>
        <v>0</v>
      </c>
      <c r="BJ33" s="236">
        <f t="shared" si="51"/>
        <v>0</v>
      </c>
      <c r="BK33" s="236">
        <f t="shared" si="51"/>
        <v>0</v>
      </c>
      <c r="BL33" s="236">
        <f t="shared" si="51"/>
        <v>0</v>
      </c>
      <c r="BM33" s="236">
        <f t="shared" si="51"/>
        <v>0</v>
      </c>
      <c r="BN33" s="236">
        <f t="shared" si="51"/>
        <v>0</v>
      </c>
      <c r="BO33" s="236">
        <f t="shared" si="51"/>
        <v>0</v>
      </c>
      <c r="BP33" s="236">
        <f t="shared" si="51"/>
        <v>0</v>
      </c>
      <c r="BQ33" s="236">
        <f t="shared" si="51"/>
        <v>0</v>
      </c>
      <c r="BR33" s="236">
        <f t="shared" si="51"/>
        <v>0</v>
      </c>
      <c r="BS33" s="236">
        <f t="shared" si="51"/>
        <v>0</v>
      </c>
      <c r="BT33" s="236">
        <f t="shared" si="51"/>
        <v>0</v>
      </c>
      <c r="BU33" s="236">
        <f t="shared" si="51"/>
        <v>0</v>
      </c>
      <c r="BV33" s="236">
        <f t="shared" si="51"/>
        <v>0</v>
      </c>
      <c r="BW33" s="236">
        <f t="shared" si="51"/>
        <v>0</v>
      </c>
      <c r="BX33" s="236">
        <f t="shared" si="51"/>
        <v>0</v>
      </c>
      <c r="BY33" s="236">
        <f t="shared" si="51"/>
        <v>0</v>
      </c>
      <c r="BZ33" s="236">
        <f t="shared" si="51"/>
        <v>0</v>
      </c>
      <c r="CA33" s="236">
        <f t="shared" si="51"/>
        <v>0</v>
      </c>
      <c r="CB33" s="236">
        <f t="shared" si="51"/>
        <v>0</v>
      </c>
      <c r="CC33" s="236">
        <f t="shared" si="51"/>
        <v>0</v>
      </c>
      <c r="CD33" s="236">
        <f t="shared" si="51"/>
        <v>0</v>
      </c>
      <c r="CE33" s="236">
        <f t="shared" si="51"/>
        <v>0</v>
      </c>
      <c r="CF33" s="236">
        <f t="shared" si="51"/>
        <v>0</v>
      </c>
      <c r="CG33" s="236">
        <f t="shared" si="51"/>
        <v>0</v>
      </c>
      <c r="CH33" s="236">
        <f t="shared" si="51"/>
        <v>0</v>
      </c>
      <c r="CI33" s="236">
        <f t="shared" si="51"/>
        <v>0</v>
      </c>
      <c r="CJ33" s="236">
        <f t="shared" ref="CJ33:DO33" si="52">SUMIF($C:$C,"61.2x",CJ:CJ)</f>
        <v>0</v>
      </c>
      <c r="CK33" s="236">
        <f t="shared" si="52"/>
        <v>0</v>
      </c>
      <c r="CL33" s="236">
        <f t="shared" si="52"/>
        <v>0</v>
      </c>
      <c r="CM33" s="236">
        <f t="shared" si="52"/>
        <v>0</v>
      </c>
      <c r="CN33" s="236">
        <f t="shared" si="52"/>
        <v>0</v>
      </c>
      <c r="CO33" s="236">
        <f t="shared" si="52"/>
        <v>0</v>
      </c>
      <c r="CP33" s="236">
        <f t="shared" si="52"/>
        <v>0</v>
      </c>
      <c r="CQ33" s="236">
        <f t="shared" si="52"/>
        <v>0</v>
      </c>
      <c r="CR33" s="236">
        <f t="shared" si="52"/>
        <v>0</v>
      </c>
      <c r="CS33" s="236">
        <f t="shared" si="52"/>
        <v>0</v>
      </c>
      <c r="CT33" s="236">
        <f t="shared" si="52"/>
        <v>0</v>
      </c>
      <c r="CU33" s="236">
        <f t="shared" si="52"/>
        <v>0</v>
      </c>
      <c r="CV33" s="236">
        <f t="shared" si="52"/>
        <v>0</v>
      </c>
      <c r="CW33" s="236">
        <f t="shared" si="52"/>
        <v>0</v>
      </c>
      <c r="CX33" s="236">
        <f t="shared" si="52"/>
        <v>0</v>
      </c>
      <c r="CY33" s="243">
        <f t="shared" si="52"/>
        <v>0</v>
      </c>
      <c r="CZ33" s="244">
        <f t="shared" si="52"/>
        <v>0</v>
      </c>
      <c r="DA33" s="244">
        <f t="shared" si="52"/>
        <v>0</v>
      </c>
      <c r="DB33" s="244">
        <f t="shared" si="52"/>
        <v>0</v>
      </c>
      <c r="DC33" s="244">
        <f t="shared" si="52"/>
        <v>0</v>
      </c>
      <c r="DD33" s="244">
        <f t="shared" si="52"/>
        <v>0</v>
      </c>
      <c r="DE33" s="244">
        <f t="shared" si="52"/>
        <v>0</v>
      </c>
      <c r="DF33" s="244">
        <f t="shared" si="52"/>
        <v>0</v>
      </c>
      <c r="DG33" s="244">
        <f t="shared" si="52"/>
        <v>0</v>
      </c>
      <c r="DH33" s="244">
        <f t="shared" si="52"/>
        <v>0</v>
      </c>
      <c r="DI33" s="244">
        <f t="shared" si="52"/>
        <v>0</v>
      </c>
      <c r="DJ33" s="244">
        <f t="shared" si="52"/>
        <v>0</v>
      </c>
      <c r="DK33" s="244">
        <f t="shared" si="52"/>
        <v>0</v>
      </c>
      <c r="DL33" s="244">
        <f t="shared" si="52"/>
        <v>0</v>
      </c>
      <c r="DM33" s="244">
        <f t="shared" si="52"/>
        <v>0</v>
      </c>
      <c r="DN33" s="244">
        <f t="shared" si="52"/>
        <v>0</v>
      </c>
      <c r="DO33" s="244">
        <f t="shared" si="52"/>
        <v>0</v>
      </c>
      <c r="DP33" s="244">
        <f t="shared" ref="DP33:DW33" si="53">SUMIF($C:$C,"61.2x",DP:DP)</f>
        <v>0</v>
      </c>
      <c r="DQ33" s="244">
        <f t="shared" si="53"/>
        <v>0</v>
      </c>
      <c r="DR33" s="244">
        <f t="shared" si="53"/>
        <v>0</v>
      </c>
      <c r="DS33" s="244">
        <f t="shared" si="53"/>
        <v>0</v>
      </c>
      <c r="DT33" s="244">
        <f t="shared" si="53"/>
        <v>0</v>
      </c>
      <c r="DU33" s="244">
        <f t="shared" si="53"/>
        <v>0</v>
      </c>
      <c r="DV33" s="244">
        <f t="shared" si="53"/>
        <v>0</v>
      </c>
      <c r="DW33" s="278">
        <f t="shared" si="53"/>
        <v>0</v>
      </c>
      <c r="DX33" s="1"/>
    </row>
    <row r="34" spans="2:128">
      <c r="B34" s="285" t="s">
        <v>556</v>
      </c>
      <c r="C34" s="785" t="s">
        <v>557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4"/>
      <c r="S34" s="233"/>
      <c r="T34" s="234"/>
      <c r="U34" s="233"/>
      <c r="V34" s="237"/>
      <c r="W34" s="237"/>
      <c r="X34" s="236">
        <f t="shared" ref="X34:BC34" si="54">SUMIF($C:$C,"61.3x",X:X)</f>
        <v>0</v>
      </c>
      <c r="Y34" s="236">
        <f t="shared" si="54"/>
        <v>0</v>
      </c>
      <c r="Z34" s="236">
        <f t="shared" si="54"/>
        <v>0</v>
      </c>
      <c r="AA34" s="236">
        <f t="shared" si="54"/>
        <v>0</v>
      </c>
      <c r="AB34" s="236">
        <f t="shared" si="54"/>
        <v>0</v>
      </c>
      <c r="AC34" s="236">
        <f t="shared" si="54"/>
        <v>0</v>
      </c>
      <c r="AD34" s="236">
        <f t="shared" si="54"/>
        <v>0</v>
      </c>
      <c r="AE34" s="236">
        <f t="shared" si="54"/>
        <v>0</v>
      </c>
      <c r="AF34" s="236">
        <f t="shared" si="54"/>
        <v>0</v>
      </c>
      <c r="AG34" s="236">
        <f t="shared" si="54"/>
        <v>0</v>
      </c>
      <c r="AH34" s="236">
        <f t="shared" si="54"/>
        <v>0</v>
      </c>
      <c r="AI34" s="236">
        <f t="shared" si="54"/>
        <v>0</v>
      </c>
      <c r="AJ34" s="236">
        <f t="shared" si="54"/>
        <v>0</v>
      </c>
      <c r="AK34" s="236">
        <f t="shared" si="54"/>
        <v>0</v>
      </c>
      <c r="AL34" s="236">
        <f t="shared" si="54"/>
        <v>0</v>
      </c>
      <c r="AM34" s="236">
        <f t="shared" si="54"/>
        <v>0</v>
      </c>
      <c r="AN34" s="236">
        <f t="shared" si="54"/>
        <v>0</v>
      </c>
      <c r="AO34" s="236">
        <f t="shared" si="54"/>
        <v>0</v>
      </c>
      <c r="AP34" s="236">
        <f t="shared" si="54"/>
        <v>0</v>
      </c>
      <c r="AQ34" s="236">
        <f t="shared" si="54"/>
        <v>0</v>
      </c>
      <c r="AR34" s="236">
        <f t="shared" si="54"/>
        <v>0</v>
      </c>
      <c r="AS34" s="236">
        <f t="shared" si="54"/>
        <v>0</v>
      </c>
      <c r="AT34" s="236">
        <f t="shared" si="54"/>
        <v>0</v>
      </c>
      <c r="AU34" s="236">
        <f t="shared" si="54"/>
        <v>0</v>
      </c>
      <c r="AV34" s="236">
        <f t="shared" si="54"/>
        <v>0</v>
      </c>
      <c r="AW34" s="236">
        <f t="shared" si="54"/>
        <v>0</v>
      </c>
      <c r="AX34" s="236">
        <f t="shared" si="54"/>
        <v>0</v>
      </c>
      <c r="AY34" s="236">
        <f t="shared" si="54"/>
        <v>0</v>
      </c>
      <c r="AZ34" s="236">
        <f t="shared" si="54"/>
        <v>0</v>
      </c>
      <c r="BA34" s="236">
        <f t="shared" si="54"/>
        <v>0</v>
      </c>
      <c r="BB34" s="236">
        <f t="shared" si="54"/>
        <v>0</v>
      </c>
      <c r="BC34" s="236">
        <f t="shared" si="54"/>
        <v>0</v>
      </c>
      <c r="BD34" s="236">
        <f t="shared" ref="BD34:CI34" si="55">SUMIF($C:$C,"61.3x",BD:BD)</f>
        <v>0</v>
      </c>
      <c r="BE34" s="236">
        <f t="shared" si="55"/>
        <v>0</v>
      </c>
      <c r="BF34" s="236">
        <f t="shared" si="55"/>
        <v>0</v>
      </c>
      <c r="BG34" s="236">
        <f t="shared" si="55"/>
        <v>0</v>
      </c>
      <c r="BH34" s="236">
        <f t="shared" si="55"/>
        <v>0</v>
      </c>
      <c r="BI34" s="236">
        <f t="shared" si="55"/>
        <v>0</v>
      </c>
      <c r="BJ34" s="236">
        <f t="shared" si="55"/>
        <v>0</v>
      </c>
      <c r="BK34" s="236">
        <f t="shared" si="55"/>
        <v>0</v>
      </c>
      <c r="BL34" s="236">
        <f t="shared" si="55"/>
        <v>0</v>
      </c>
      <c r="BM34" s="236">
        <f t="shared" si="55"/>
        <v>0</v>
      </c>
      <c r="BN34" s="236">
        <f t="shared" si="55"/>
        <v>0</v>
      </c>
      <c r="BO34" s="236">
        <f t="shared" si="55"/>
        <v>0</v>
      </c>
      <c r="BP34" s="236">
        <f t="shared" si="55"/>
        <v>0</v>
      </c>
      <c r="BQ34" s="236">
        <f t="shared" si="55"/>
        <v>0</v>
      </c>
      <c r="BR34" s="236">
        <f t="shared" si="55"/>
        <v>0</v>
      </c>
      <c r="BS34" s="236">
        <f t="shared" si="55"/>
        <v>0</v>
      </c>
      <c r="BT34" s="236">
        <f t="shared" si="55"/>
        <v>0</v>
      </c>
      <c r="BU34" s="236">
        <f t="shared" si="55"/>
        <v>0</v>
      </c>
      <c r="BV34" s="236">
        <f t="shared" si="55"/>
        <v>0</v>
      </c>
      <c r="BW34" s="236">
        <f t="shared" si="55"/>
        <v>0</v>
      </c>
      <c r="BX34" s="236">
        <f t="shared" si="55"/>
        <v>0</v>
      </c>
      <c r="BY34" s="236">
        <f t="shared" si="55"/>
        <v>0</v>
      </c>
      <c r="BZ34" s="236">
        <f t="shared" si="55"/>
        <v>0</v>
      </c>
      <c r="CA34" s="236">
        <f t="shared" si="55"/>
        <v>0</v>
      </c>
      <c r="CB34" s="236">
        <f t="shared" si="55"/>
        <v>0</v>
      </c>
      <c r="CC34" s="236">
        <f t="shared" si="55"/>
        <v>0</v>
      </c>
      <c r="CD34" s="236">
        <f t="shared" si="55"/>
        <v>0</v>
      </c>
      <c r="CE34" s="236">
        <f t="shared" si="55"/>
        <v>0</v>
      </c>
      <c r="CF34" s="236">
        <f t="shared" si="55"/>
        <v>0</v>
      </c>
      <c r="CG34" s="236">
        <f t="shared" si="55"/>
        <v>0</v>
      </c>
      <c r="CH34" s="236">
        <f t="shared" si="55"/>
        <v>0</v>
      </c>
      <c r="CI34" s="236">
        <f t="shared" si="55"/>
        <v>0</v>
      </c>
      <c r="CJ34" s="236">
        <f t="shared" ref="CJ34:DO34" si="56">SUMIF($C:$C,"61.3x",CJ:CJ)</f>
        <v>0</v>
      </c>
      <c r="CK34" s="236">
        <f t="shared" si="56"/>
        <v>0</v>
      </c>
      <c r="CL34" s="236">
        <f t="shared" si="56"/>
        <v>0</v>
      </c>
      <c r="CM34" s="236">
        <f t="shared" si="56"/>
        <v>0</v>
      </c>
      <c r="CN34" s="236">
        <f t="shared" si="56"/>
        <v>0</v>
      </c>
      <c r="CO34" s="236">
        <f t="shared" si="56"/>
        <v>0</v>
      </c>
      <c r="CP34" s="236">
        <f t="shared" si="56"/>
        <v>0</v>
      </c>
      <c r="CQ34" s="236">
        <f t="shared" si="56"/>
        <v>0</v>
      </c>
      <c r="CR34" s="236">
        <f t="shared" si="56"/>
        <v>0</v>
      </c>
      <c r="CS34" s="236">
        <f t="shared" si="56"/>
        <v>0</v>
      </c>
      <c r="CT34" s="236">
        <f t="shared" si="56"/>
        <v>0</v>
      </c>
      <c r="CU34" s="236">
        <f t="shared" si="56"/>
        <v>0</v>
      </c>
      <c r="CV34" s="236">
        <f t="shared" si="56"/>
        <v>0</v>
      </c>
      <c r="CW34" s="236">
        <f t="shared" si="56"/>
        <v>0</v>
      </c>
      <c r="CX34" s="236">
        <f t="shared" si="56"/>
        <v>0</v>
      </c>
      <c r="CY34" s="243">
        <f t="shared" si="56"/>
        <v>0</v>
      </c>
      <c r="CZ34" s="244">
        <f t="shared" si="56"/>
        <v>0</v>
      </c>
      <c r="DA34" s="244">
        <f t="shared" si="56"/>
        <v>0</v>
      </c>
      <c r="DB34" s="244">
        <f t="shared" si="56"/>
        <v>0</v>
      </c>
      <c r="DC34" s="244">
        <f t="shared" si="56"/>
        <v>0</v>
      </c>
      <c r="DD34" s="244">
        <f t="shared" si="56"/>
        <v>0</v>
      </c>
      <c r="DE34" s="244">
        <f t="shared" si="56"/>
        <v>0</v>
      </c>
      <c r="DF34" s="244">
        <f t="shared" si="56"/>
        <v>0</v>
      </c>
      <c r="DG34" s="244">
        <f t="shared" si="56"/>
        <v>0</v>
      </c>
      <c r="DH34" s="244">
        <f t="shared" si="56"/>
        <v>0</v>
      </c>
      <c r="DI34" s="244">
        <f t="shared" si="56"/>
        <v>0</v>
      </c>
      <c r="DJ34" s="244">
        <f t="shared" si="56"/>
        <v>0</v>
      </c>
      <c r="DK34" s="244">
        <f t="shared" si="56"/>
        <v>0</v>
      </c>
      <c r="DL34" s="244">
        <f t="shared" si="56"/>
        <v>0</v>
      </c>
      <c r="DM34" s="244">
        <f t="shared" si="56"/>
        <v>0</v>
      </c>
      <c r="DN34" s="244">
        <f t="shared" si="56"/>
        <v>0</v>
      </c>
      <c r="DO34" s="244">
        <f t="shared" si="56"/>
        <v>0</v>
      </c>
      <c r="DP34" s="244">
        <f t="shared" ref="DP34:DW34" si="57">SUMIF($C:$C,"61.3x",DP:DP)</f>
        <v>0</v>
      </c>
      <c r="DQ34" s="244">
        <f t="shared" si="57"/>
        <v>0</v>
      </c>
      <c r="DR34" s="244">
        <f t="shared" si="57"/>
        <v>0</v>
      </c>
      <c r="DS34" s="244">
        <f t="shared" si="57"/>
        <v>0</v>
      </c>
      <c r="DT34" s="244">
        <f t="shared" si="57"/>
        <v>0</v>
      </c>
      <c r="DU34" s="244">
        <f t="shared" si="57"/>
        <v>0</v>
      </c>
      <c r="DV34" s="244">
        <f t="shared" si="57"/>
        <v>0</v>
      </c>
      <c r="DW34" s="278">
        <f t="shared" si="57"/>
        <v>0</v>
      </c>
      <c r="DX34" s="1"/>
    </row>
    <row r="35" spans="2:128">
      <c r="B35" s="285" t="s">
        <v>558</v>
      </c>
      <c r="C35" s="785" t="s">
        <v>559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4"/>
      <c r="S35" s="233"/>
      <c r="T35" s="234"/>
      <c r="U35" s="233"/>
      <c r="V35" s="237"/>
      <c r="W35" s="237"/>
      <c r="X35" s="236">
        <f t="shared" ref="X35:BC35" si="58">SUMIF($C:$C,"61.4x",X:X)</f>
        <v>0</v>
      </c>
      <c r="Y35" s="236">
        <f t="shared" si="58"/>
        <v>0</v>
      </c>
      <c r="Z35" s="236">
        <f t="shared" si="58"/>
        <v>0</v>
      </c>
      <c r="AA35" s="236">
        <f t="shared" si="58"/>
        <v>0</v>
      </c>
      <c r="AB35" s="236">
        <f t="shared" si="58"/>
        <v>0</v>
      </c>
      <c r="AC35" s="236">
        <f t="shared" si="58"/>
        <v>0</v>
      </c>
      <c r="AD35" s="236">
        <f t="shared" si="58"/>
        <v>0</v>
      </c>
      <c r="AE35" s="236">
        <f t="shared" si="58"/>
        <v>0</v>
      </c>
      <c r="AF35" s="236">
        <f t="shared" si="58"/>
        <v>0</v>
      </c>
      <c r="AG35" s="236">
        <f t="shared" si="58"/>
        <v>0</v>
      </c>
      <c r="AH35" s="236">
        <f t="shared" si="58"/>
        <v>0</v>
      </c>
      <c r="AI35" s="236">
        <f t="shared" si="58"/>
        <v>0</v>
      </c>
      <c r="AJ35" s="236">
        <f t="shared" si="58"/>
        <v>0</v>
      </c>
      <c r="AK35" s="236">
        <f t="shared" si="58"/>
        <v>0</v>
      </c>
      <c r="AL35" s="236">
        <f t="shared" si="58"/>
        <v>0</v>
      </c>
      <c r="AM35" s="236">
        <f t="shared" si="58"/>
        <v>0</v>
      </c>
      <c r="AN35" s="236">
        <f t="shared" si="58"/>
        <v>0</v>
      </c>
      <c r="AO35" s="236">
        <f t="shared" si="58"/>
        <v>0</v>
      </c>
      <c r="AP35" s="236">
        <f t="shared" si="58"/>
        <v>0</v>
      </c>
      <c r="AQ35" s="236">
        <f t="shared" si="58"/>
        <v>0</v>
      </c>
      <c r="AR35" s="236">
        <f t="shared" si="58"/>
        <v>0</v>
      </c>
      <c r="AS35" s="236">
        <f t="shared" si="58"/>
        <v>0</v>
      </c>
      <c r="AT35" s="236">
        <f t="shared" si="58"/>
        <v>0</v>
      </c>
      <c r="AU35" s="236">
        <f t="shared" si="58"/>
        <v>0</v>
      </c>
      <c r="AV35" s="236">
        <f t="shared" si="58"/>
        <v>0</v>
      </c>
      <c r="AW35" s="236">
        <f t="shared" si="58"/>
        <v>0</v>
      </c>
      <c r="AX35" s="236">
        <f t="shared" si="58"/>
        <v>0</v>
      </c>
      <c r="AY35" s="236">
        <f t="shared" si="58"/>
        <v>0</v>
      </c>
      <c r="AZ35" s="236">
        <f t="shared" si="58"/>
        <v>0</v>
      </c>
      <c r="BA35" s="236">
        <f t="shared" si="58"/>
        <v>0</v>
      </c>
      <c r="BB35" s="236">
        <f t="shared" si="58"/>
        <v>0</v>
      </c>
      <c r="BC35" s="236">
        <f t="shared" si="58"/>
        <v>0</v>
      </c>
      <c r="BD35" s="236">
        <f t="shared" ref="BD35:CI35" si="59">SUMIF($C:$C,"61.4x",BD:BD)</f>
        <v>0</v>
      </c>
      <c r="BE35" s="236">
        <f t="shared" si="59"/>
        <v>0</v>
      </c>
      <c r="BF35" s="236">
        <f t="shared" si="59"/>
        <v>0</v>
      </c>
      <c r="BG35" s="236">
        <f t="shared" si="59"/>
        <v>0</v>
      </c>
      <c r="BH35" s="236">
        <f t="shared" si="59"/>
        <v>0</v>
      </c>
      <c r="BI35" s="236">
        <f t="shared" si="59"/>
        <v>0</v>
      </c>
      <c r="BJ35" s="236">
        <f t="shared" si="59"/>
        <v>0</v>
      </c>
      <c r="BK35" s="236">
        <f t="shared" si="59"/>
        <v>0</v>
      </c>
      <c r="BL35" s="236">
        <f t="shared" si="59"/>
        <v>0</v>
      </c>
      <c r="BM35" s="236">
        <f t="shared" si="59"/>
        <v>0</v>
      </c>
      <c r="BN35" s="236">
        <f t="shared" si="59"/>
        <v>0</v>
      </c>
      <c r="BO35" s="236">
        <f t="shared" si="59"/>
        <v>0</v>
      </c>
      <c r="BP35" s="236">
        <f t="shared" si="59"/>
        <v>0</v>
      </c>
      <c r="BQ35" s="236">
        <f t="shared" si="59"/>
        <v>0</v>
      </c>
      <c r="BR35" s="236">
        <f t="shared" si="59"/>
        <v>0</v>
      </c>
      <c r="BS35" s="236">
        <f t="shared" si="59"/>
        <v>0</v>
      </c>
      <c r="BT35" s="236">
        <f t="shared" si="59"/>
        <v>0</v>
      </c>
      <c r="BU35" s="236">
        <f t="shared" si="59"/>
        <v>0</v>
      </c>
      <c r="BV35" s="236">
        <f t="shared" si="59"/>
        <v>0</v>
      </c>
      <c r="BW35" s="236">
        <f t="shared" si="59"/>
        <v>0</v>
      </c>
      <c r="BX35" s="236">
        <f t="shared" si="59"/>
        <v>0</v>
      </c>
      <c r="BY35" s="236">
        <f t="shared" si="59"/>
        <v>0</v>
      </c>
      <c r="BZ35" s="236">
        <f t="shared" si="59"/>
        <v>0</v>
      </c>
      <c r="CA35" s="236">
        <f t="shared" si="59"/>
        <v>0</v>
      </c>
      <c r="CB35" s="236">
        <f t="shared" si="59"/>
        <v>0</v>
      </c>
      <c r="CC35" s="236">
        <f t="shared" si="59"/>
        <v>0</v>
      </c>
      <c r="CD35" s="236">
        <f t="shared" si="59"/>
        <v>0</v>
      </c>
      <c r="CE35" s="236">
        <f t="shared" si="59"/>
        <v>0</v>
      </c>
      <c r="CF35" s="236">
        <f t="shared" si="59"/>
        <v>0</v>
      </c>
      <c r="CG35" s="236">
        <f t="shared" si="59"/>
        <v>0</v>
      </c>
      <c r="CH35" s="236">
        <f t="shared" si="59"/>
        <v>0</v>
      </c>
      <c r="CI35" s="236">
        <f t="shared" si="59"/>
        <v>0</v>
      </c>
      <c r="CJ35" s="236">
        <f t="shared" ref="CJ35:DO35" si="60">SUMIF($C:$C,"61.4x",CJ:CJ)</f>
        <v>0</v>
      </c>
      <c r="CK35" s="236">
        <f t="shared" si="60"/>
        <v>0</v>
      </c>
      <c r="CL35" s="236">
        <f t="shared" si="60"/>
        <v>0</v>
      </c>
      <c r="CM35" s="236">
        <f t="shared" si="60"/>
        <v>0</v>
      </c>
      <c r="CN35" s="236">
        <f t="shared" si="60"/>
        <v>0</v>
      </c>
      <c r="CO35" s="236">
        <f t="shared" si="60"/>
        <v>0</v>
      </c>
      <c r="CP35" s="236">
        <f t="shared" si="60"/>
        <v>0</v>
      </c>
      <c r="CQ35" s="236">
        <f t="shared" si="60"/>
        <v>0</v>
      </c>
      <c r="CR35" s="236">
        <f t="shared" si="60"/>
        <v>0</v>
      </c>
      <c r="CS35" s="236">
        <f t="shared" si="60"/>
        <v>0</v>
      </c>
      <c r="CT35" s="236">
        <f t="shared" si="60"/>
        <v>0</v>
      </c>
      <c r="CU35" s="236">
        <f t="shared" si="60"/>
        <v>0</v>
      </c>
      <c r="CV35" s="236">
        <f t="shared" si="60"/>
        <v>0</v>
      </c>
      <c r="CW35" s="236">
        <f t="shared" si="60"/>
        <v>0</v>
      </c>
      <c r="CX35" s="236">
        <f t="shared" si="60"/>
        <v>0</v>
      </c>
      <c r="CY35" s="243">
        <f t="shared" si="60"/>
        <v>0</v>
      </c>
      <c r="CZ35" s="244">
        <f t="shared" si="60"/>
        <v>0</v>
      </c>
      <c r="DA35" s="244">
        <f t="shared" si="60"/>
        <v>0</v>
      </c>
      <c r="DB35" s="244">
        <f t="shared" si="60"/>
        <v>0</v>
      </c>
      <c r="DC35" s="244">
        <f t="shared" si="60"/>
        <v>0</v>
      </c>
      <c r="DD35" s="244">
        <f t="shared" si="60"/>
        <v>0</v>
      </c>
      <c r="DE35" s="244">
        <f t="shared" si="60"/>
        <v>0</v>
      </c>
      <c r="DF35" s="244">
        <f t="shared" si="60"/>
        <v>0</v>
      </c>
      <c r="DG35" s="244">
        <f t="shared" si="60"/>
        <v>0</v>
      </c>
      <c r="DH35" s="244">
        <f t="shared" si="60"/>
        <v>0</v>
      </c>
      <c r="DI35" s="244">
        <f t="shared" si="60"/>
        <v>0</v>
      </c>
      <c r="DJ35" s="244">
        <f t="shared" si="60"/>
        <v>0</v>
      </c>
      <c r="DK35" s="244">
        <f t="shared" si="60"/>
        <v>0</v>
      </c>
      <c r="DL35" s="244">
        <f t="shared" si="60"/>
        <v>0</v>
      </c>
      <c r="DM35" s="244">
        <f t="shared" si="60"/>
        <v>0</v>
      </c>
      <c r="DN35" s="244">
        <f t="shared" si="60"/>
        <v>0</v>
      </c>
      <c r="DO35" s="244">
        <f t="shared" si="60"/>
        <v>0</v>
      </c>
      <c r="DP35" s="244">
        <f t="shared" ref="DP35:DW35" si="61">SUMIF($C:$C,"61.4x",DP:DP)</f>
        <v>0</v>
      </c>
      <c r="DQ35" s="244">
        <f t="shared" si="61"/>
        <v>0</v>
      </c>
      <c r="DR35" s="244">
        <f t="shared" si="61"/>
        <v>0</v>
      </c>
      <c r="DS35" s="244">
        <f t="shared" si="61"/>
        <v>0</v>
      </c>
      <c r="DT35" s="244">
        <f t="shared" si="61"/>
        <v>0</v>
      </c>
      <c r="DU35" s="244">
        <f t="shared" si="61"/>
        <v>0</v>
      </c>
      <c r="DV35" s="244">
        <f t="shared" si="61"/>
        <v>0</v>
      </c>
      <c r="DW35" s="278">
        <f t="shared" si="61"/>
        <v>0</v>
      </c>
      <c r="DX35" s="1"/>
    </row>
    <row r="36" spans="2:128">
      <c r="B36" s="285" t="s">
        <v>560</v>
      </c>
      <c r="C36" s="785" t="s">
        <v>561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4"/>
      <c r="S36" s="233"/>
      <c r="T36" s="234"/>
      <c r="U36" s="233"/>
      <c r="V36" s="237"/>
      <c r="W36" s="237"/>
      <c r="X36" s="236">
        <f t="shared" ref="X36:BC36" si="62">SUMIF($C:$C,"61.5x",X:X)</f>
        <v>0</v>
      </c>
      <c r="Y36" s="236">
        <f t="shared" si="62"/>
        <v>0</v>
      </c>
      <c r="Z36" s="236">
        <f t="shared" si="62"/>
        <v>0</v>
      </c>
      <c r="AA36" s="236">
        <f t="shared" si="62"/>
        <v>0</v>
      </c>
      <c r="AB36" s="236">
        <f t="shared" si="62"/>
        <v>0</v>
      </c>
      <c r="AC36" s="236">
        <f t="shared" si="62"/>
        <v>0</v>
      </c>
      <c r="AD36" s="236">
        <f t="shared" si="62"/>
        <v>0</v>
      </c>
      <c r="AE36" s="236">
        <f t="shared" si="62"/>
        <v>0</v>
      </c>
      <c r="AF36" s="236">
        <f t="shared" si="62"/>
        <v>0</v>
      </c>
      <c r="AG36" s="236">
        <f t="shared" si="62"/>
        <v>0</v>
      </c>
      <c r="AH36" s="236">
        <f t="shared" si="62"/>
        <v>0</v>
      </c>
      <c r="AI36" s="236">
        <f t="shared" si="62"/>
        <v>0</v>
      </c>
      <c r="AJ36" s="236">
        <f t="shared" si="62"/>
        <v>0</v>
      </c>
      <c r="AK36" s="236">
        <f t="shared" si="62"/>
        <v>0</v>
      </c>
      <c r="AL36" s="236">
        <f t="shared" si="62"/>
        <v>0</v>
      </c>
      <c r="AM36" s="236">
        <f t="shared" si="62"/>
        <v>0</v>
      </c>
      <c r="AN36" s="236">
        <f t="shared" si="62"/>
        <v>0</v>
      </c>
      <c r="AO36" s="236">
        <f t="shared" si="62"/>
        <v>0</v>
      </c>
      <c r="AP36" s="236">
        <f t="shared" si="62"/>
        <v>0</v>
      </c>
      <c r="AQ36" s="236">
        <f t="shared" si="62"/>
        <v>0</v>
      </c>
      <c r="AR36" s="236">
        <f t="shared" si="62"/>
        <v>0</v>
      </c>
      <c r="AS36" s="236">
        <f t="shared" si="62"/>
        <v>0</v>
      </c>
      <c r="AT36" s="236">
        <f t="shared" si="62"/>
        <v>0</v>
      </c>
      <c r="AU36" s="236">
        <f t="shared" si="62"/>
        <v>0</v>
      </c>
      <c r="AV36" s="236">
        <f t="shared" si="62"/>
        <v>0</v>
      </c>
      <c r="AW36" s="236">
        <f t="shared" si="62"/>
        <v>0</v>
      </c>
      <c r="AX36" s="236">
        <f t="shared" si="62"/>
        <v>0</v>
      </c>
      <c r="AY36" s="236">
        <f t="shared" si="62"/>
        <v>0</v>
      </c>
      <c r="AZ36" s="236">
        <f t="shared" si="62"/>
        <v>0</v>
      </c>
      <c r="BA36" s="236">
        <f t="shared" si="62"/>
        <v>0</v>
      </c>
      <c r="BB36" s="236">
        <f t="shared" si="62"/>
        <v>0</v>
      </c>
      <c r="BC36" s="236">
        <f t="shared" si="62"/>
        <v>0</v>
      </c>
      <c r="BD36" s="236">
        <f t="shared" ref="BD36:CI36" si="63">SUMIF($C:$C,"61.5x",BD:BD)</f>
        <v>0</v>
      </c>
      <c r="BE36" s="236">
        <f t="shared" si="63"/>
        <v>0</v>
      </c>
      <c r="BF36" s="236">
        <f t="shared" si="63"/>
        <v>0</v>
      </c>
      <c r="BG36" s="236">
        <f t="shared" si="63"/>
        <v>0</v>
      </c>
      <c r="BH36" s="236">
        <f t="shared" si="63"/>
        <v>0</v>
      </c>
      <c r="BI36" s="236">
        <f t="shared" si="63"/>
        <v>0</v>
      </c>
      <c r="BJ36" s="236">
        <f t="shared" si="63"/>
        <v>0</v>
      </c>
      <c r="BK36" s="236">
        <f t="shared" si="63"/>
        <v>0</v>
      </c>
      <c r="BL36" s="236">
        <f t="shared" si="63"/>
        <v>0</v>
      </c>
      <c r="BM36" s="236">
        <f t="shared" si="63"/>
        <v>0</v>
      </c>
      <c r="BN36" s="236">
        <f t="shared" si="63"/>
        <v>0</v>
      </c>
      <c r="BO36" s="236">
        <f t="shared" si="63"/>
        <v>0</v>
      </c>
      <c r="BP36" s="236">
        <f t="shared" si="63"/>
        <v>0</v>
      </c>
      <c r="BQ36" s="236">
        <f t="shared" si="63"/>
        <v>0</v>
      </c>
      <c r="BR36" s="236">
        <f t="shared" si="63"/>
        <v>0</v>
      </c>
      <c r="BS36" s="236">
        <f t="shared" si="63"/>
        <v>0</v>
      </c>
      <c r="BT36" s="236">
        <f t="shared" si="63"/>
        <v>0</v>
      </c>
      <c r="BU36" s="236">
        <f t="shared" si="63"/>
        <v>0</v>
      </c>
      <c r="BV36" s="236">
        <f t="shared" si="63"/>
        <v>0</v>
      </c>
      <c r="BW36" s="236">
        <f t="shared" si="63"/>
        <v>0</v>
      </c>
      <c r="BX36" s="236">
        <f t="shared" si="63"/>
        <v>0</v>
      </c>
      <c r="BY36" s="236">
        <f t="shared" si="63"/>
        <v>0</v>
      </c>
      <c r="BZ36" s="236">
        <f t="shared" si="63"/>
        <v>0</v>
      </c>
      <c r="CA36" s="236">
        <f t="shared" si="63"/>
        <v>0</v>
      </c>
      <c r="CB36" s="236">
        <f t="shared" si="63"/>
        <v>0</v>
      </c>
      <c r="CC36" s="236">
        <f t="shared" si="63"/>
        <v>0</v>
      </c>
      <c r="CD36" s="236">
        <f t="shared" si="63"/>
        <v>0</v>
      </c>
      <c r="CE36" s="236">
        <f t="shared" si="63"/>
        <v>0</v>
      </c>
      <c r="CF36" s="236">
        <f t="shared" si="63"/>
        <v>0</v>
      </c>
      <c r="CG36" s="236">
        <f t="shared" si="63"/>
        <v>0</v>
      </c>
      <c r="CH36" s="236">
        <f t="shared" si="63"/>
        <v>0</v>
      </c>
      <c r="CI36" s="236">
        <f t="shared" si="63"/>
        <v>0</v>
      </c>
      <c r="CJ36" s="236">
        <f t="shared" ref="CJ36:DO36" si="64">SUMIF($C:$C,"61.5x",CJ:CJ)</f>
        <v>0</v>
      </c>
      <c r="CK36" s="236">
        <f t="shared" si="64"/>
        <v>0</v>
      </c>
      <c r="CL36" s="236">
        <f t="shared" si="64"/>
        <v>0</v>
      </c>
      <c r="CM36" s="236">
        <f t="shared" si="64"/>
        <v>0</v>
      </c>
      <c r="CN36" s="236">
        <f t="shared" si="64"/>
        <v>0</v>
      </c>
      <c r="CO36" s="236">
        <f t="shared" si="64"/>
        <v>0</v>
      </c>
      <c r="CP36" s="236">
        <f t="shared" si="64"/>
        <v>0</v>
      </c>
      <c r="CQ36" s="236">
        <f t="shared" si="64"/>
        <v>0</v>
      </c>
      <c r="CR36" s="236">
        <f t="shared" si="64"/>
        <v>0</v>
      </c>
      <c r="CS36" s="236">
        <f t="shared" si="64"/>
        <v>0</v>
      </c>
      <c r="CT36" s="236">
        <f t="shared" si="64"/>
        <v>0</v>
      </c>
      <c r="CU36" s="236">
        <f t="shared" si="64"/>
        <v>0</v>
      </c>
      <c r="CV36" s="236">
        <f t="shared" si="64"/>
        <v>0</v>
      </c>
      <c r="CW36" s="236">
        <f t="shared" si="64"/>
        <v>0</v>
      </c>
      <c r="CX36" s="236">
        <f t="shared" si="64"/>
        <v>0</v>
      </c>
      <c r="CY36" s="243">
        <f t="shared" si="64"/>
        <v>0</v>
      </c>
      <c r="CZ36" s="244">
        <f t="shared" si="64"/>
        <v>0</v>
      </c>
      <c r="DA36" s="244">
        <f t="shared" si="64"/>
        <v>0</v>
      </c>
      <c r="DB36" s="244">
        <f t="shared" si="64"/>
        <v>0</v>
      </c>
      <c r="DC36" s="244">
        <f t="shared" si="64"/>
        <v>0</v>
      </c>
      <c r="DD36" s="244">
        <f t="shared" si="64"/>
        <v>0</v>
      </c>
      <c r="DE36" s="244">
        <f t="shared" si="64"/>
        <v>0</v>
      </c>
      <c r="DF36" s="244">
        <f t="shared" si="64"/>
        <v>0</v>
      </c>
      <c r="DG36" s="244">
        <f t="shared" si="64"/>
        <v>0</v>
      </c>
      <c r="DH36" s="244">
        <f t="shared" si="64"/>
        <v>0</v>
      </c>
      <c r="DI36" s="244">
        <f t="shared" si="64"/>
        <v>0</v>
      </c>
      <c r="DJ36" s="244">
        <f t="shared" si="64"/>
        <v>0</v>
      </c>
      <c r="DK36" s="244">
        <f t="shared" si="64"/>
        <v>0</v>
      </c>
      <c r="DL36" s="244">
        <f t="shared" si="64"/>
        <v>0</v>
      </c>
      <c r="DM36" s="244">
        <f t="shared" si="64"/>
        <v>0</v>
      </c>
      <c r="DN36" s="244">
        <f t="shared" si="64"/>
        <v>0</v>
      </c>
      <c r="DO36" s="244">
        <f t="shared" si="64"/>
        <v>0</v>
      </c>
      <c r="DP36" s="244">
        <f t="shared" ref="DP36:DW36" si="65">SUMIF($C:$C,"61.5x",DP:DP)</f>
        <v>0</v>
      </c>
      <c r="DQ36" s="244">
        <f t="shared" si="65"/>
        <v>0</v>
      </c>
      <c r="DR36" s="244">
        <f t="shared" si="65"/>
        <v>0</v>
      </c>
      <c r="DS36" s="244">
        <f t="shared" si="65"/>
        <v>0</v>
      </c>
      <c r="DT36" s="244">
        <f t="shared" si="65"/>
        <v>0</v>
      </c>
      <c r="DU36" s="244">
        <f t="shared" si="65"/>
        <v>0</v>
      </c>
      <c r="DV36" s="244">
        <f t="shared" si="65"/>
        <v>0</v>
      </c>
      <c r="DW36" s="278">
        <f t="shared" si="65"/>
        <v>0</v>
      </c>
      <c r="DX36" s="1"/>
    </row>
    <row r="37" spans="2:128">
      <c r="B37" s="285" t="s">
        <v>562</v>
      </c>
      <c r="C37" s="770" t="s">
        <v>563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4"/>
      <c r="S37" s="233"/>
      <c r="T37" s="234"/>
      <c r="U37" s="233"/>
      <c r="V37" s="237"/>
      <c r="W37" s="237"/>
      <c r="X37" s="236">
        <f t="shared" ref="X37:BC37" si="66">SUMIF($C:$C,"61.6x",X:X)</f>
        <v>0</v>
      </c>
      <c r="Y37" s="236">
        <f t="shared" si="66"/>
        <v>0</v>
      </c>
      <c r="Z37" s="236">
        <f t="shared" si="66"/>
        <v>0</v>
      </c>
      <c r="AA37" s="236">
        <f t="shared" si="66"/>
        <v>0</v>
      </c>
      <c r="AB37" s="236">
        <f t="shared" si="66"/>
        <v>0</v>
      </c>
      <c r="AC37" s="236">
        <f t="shared" si="66"/>
        <v>0</v>
      </c>
      <c r="AD37" s="236">
        <f t="shared" si="66"/>
        <v>0</v>
      </c>
      <c r="AE37" s="236">
        <f t="shared" si="66"/>
        <v>0</v>
      </c>
      <c r="AF37" s="236">
        <f t="shared" si="66"/>
        <v>0</v>
      </c>
      <c r="AG37" s="236">
        <f t="shared" si="66"/>
        <v>0</v>
      </c>
      <c r="AH37" s="236">
        <f t="shared" si="66"/>
        <v>0</v>
      </c>
      <c r="AI37" s="236">
        <f t="shared" si="66"/>
        <v>0</v>
      </c>
      <c r="AJ37" s="236">
        <f t="shared" si="66"/>
        <v>0</v>
      </c>
      <c r="AK37" s="236">
        <f t="shared" si="66"/>
        <v>0</v>
      </c>
      <c r="AL37" s="236">
        <f t="shared" si="66"/>
        <v>0</v>
      </c>
      <c r="AM37" s="236">
        <f t="shared" si="66"/>
        <v>0</v>
      </c>
      <c r="AN37" s="236">
        <f t="shared" si="66"/>
        <v>0</v>
      </c>
      <c r="AO37" s="236">
        <f t="shared" si="66"/>
        <v>0</v>
      </c>
      <c r="AP37" s="236">
        <f t="shared" si="66"/>
        <v>0</v>
      </c>
      <c r="AQ37" s="236">
        <f t="shared" si="66"/>
        <v>0</v>
      </c>
      <c r="AR37" s="236">
        <f t="shared" si="66"/>
        <v>0</v>
      </c>
      <c r="AS37" s="236">
        <f t="shared" si="66"/>
        <v>0</v>
      </c>
      <c r="AT37" s="236">
        <f t="shared" si="66"/>
        <v>0</v>
      </c>
      <c r="AU37" s="236">
        <f t="shared" si="66"/>
        <v>0</v>
      </c>
      <c r="AV37" s="236">
        <f t="shared" si="66"/>
        <v>0</v>
      </c>
      <c r="AW37" s="236">
        <f t="shared" si="66"/>
        <v>0</v>
      </c>
      <c r="AX37" s="236">
        <f t="shared" si="66"/>
        <v>0</v>
      </c>
      <c r="AY37" s="236">
        <f t="shared" si="66"/>
        <v>0</v>
      </c>
      <c r="AZ37" s="236">
        <f t="shared" si="66"/>
        <v>0</v>
      </c>
      <c r="BA37" s="236">
        <f t="shared" si="66"/>
        <v>0</v>
      </c>
      <c r="BB37" s="236">
        <f t="shared" si="66"/>
        <v>0</v>
      </c>
      <c r="BC37" s="236">
        <f t="shared" si="66"/>
        <v>0</v>
      </c>
      <c r="BD37" s="236">
        <f t="shared" ref="BD37:CI37" si="67">SUMIF($C:$C,"61.6x",BD:BD)</f>
        <v>0</v>
      </c>
      <c r="BE37" s="236">
        <f t="shared" si="67"/>
        <v>0</v>
      </c>
      <c r="BF37" s="236">
        <f t="shared" si="67"/>
        <v>0</v>
      </c>
      <c r="BG37" s="236">
        <f t="shared" si="67"/>
        <v>0</v>
      </c>
      <c r="BH37" s="236">
        <f t="shared" si="67"/>
        <v>0</v>
      </c>
      <c r="BI37" s="236">
        <f t="shared" si="67"/>
        <v>0</v>
      </c>
      <c r="BJ37" s="236">
        <f t="shared" si="67"/>
        <v>0</v>
      </c>
      <c r="BK37" s="236">
        <f t="shared" si="67"/>
        <v>0</v>
      </c>
      <c r="BL37" s="236">
        <f t="shared" si="67"/>
        <v>0</v>
      </c>
      <c r="BM37" s="236">
        <f t="shared" si="67"/>
        <v>0</v>
      </c>
      <c r="BN37" s="236">
        <f t="shared" si="67"/>
        <v>0</v>
      </c>
      <c r="BO37" s="236">
        <f t="shared" si="67"/>
        <v>0</v>
      </c>
      <c r="BP37" s="236">
        <f t="shared" si="67"/>
        <v>0</v>
      </c>
      <c r="BQ37" s="236">
        <f t="shared" si="67"/>
        <v>0</v>
      </c>
      <c r="BR37" s="236">
        <f t="shared" si="67"/>
        <v>0</v>
      </c>
      <c r="BS37" s="236">
        <f t="shared" si="67"/>
        <v>0</v>
      </c>
      <c r="BT37" s="236">
        <f t="shared" si="67"/>
        <v>0</v>
      </c>
      <c r="BU37" s="236">
        <f t="shared" si="67"/>
        <v>0</v>
      </c>
      <c r="BV37" s="236">
        <f t="shared" si="67"/>
        <v>0</v>
      </c>
      <c r="BW37" s="236">
        <f t="shared" si="67"/>
        <v>0</v>
      </c>
      <c r="BX37" s="236">
        <f t="shared" si="67"/>
        <v>0</v>
      </c>
      <c r="BY37" s="236">
        <f t="shared" si="67"/>
        <v>0</v>
      </c>
      <c r="BZ37" s="236">
        <f t="shared" si="67"/>
        <v>0</v>
      </c>
      <c r="CA37" s="236">
        <f t="shared" si="67"/>
        <v>0</v>
      </c>
      <c r="CB37" s="236">
        <f t="shared" si="67"/>
        <v>0</v>
      </c>
      <c r="CC37" s="236">
        <f t="shared" si="67"/>
        <v>0</v>
      </c>
      <c r="CD37" s="236">
        <f t="shared" si="67"/>
        <v>0</v>
      </c>
      <c r="CE37" s="236">
        <f t="shared" si="67"/>
        <v>0</v>
      </c>
      <c r="CF37" s="236">
        <f t="shared" si="67"/>
        <v>0</v>
      </c>
      <c r="CG37" s="236">
        <f t="shared" si="67"/>
        <v>0</v>
      </c>
      <c r="CH37" s="236">
        <f t="shared" si="67"/>
        <v>0</v>
      </c>
      <c r="CI37" s="236">
        <f t="shared" si="67"/>
        <v>0</v>
      </c>
      <c r="CJ37" s="236">
        <f t="shared" ref="CJ37:DO37" si="68">SUMIF($C:$C,"61.6x",CJ:CJ)</f>
        <v>0</v>
      </c>
      <c r="CK37" s="236">
        <f t="shared" si="68"/>
        <v>0</v>
      </c>
      <c r="CL37" s="236">
        <f t="shared" si="68"/>
        <v>0</v>
      </c>
      <c r="CM37" s="236">
        <f t="shared" si="68"/>
        <v>0</v>
      </c>
      <c r="CN37" s="236">
        <f t="shared" si="68"/>
        <v>0</v>
      </c>
      <c r="CO37" s="236">
        <f t="shared" si="68"/>
        <v>0</v>
      </c>
      <c r="CP37" s="236">
        <f t="shared" si="68"/>
        <v>0</v>
      </c>
      <c r="CQ37" s="236">
        <f t="shared" si="68"/>
        <v>0</v>
      </c>
      <c r="CR37" s="236">
        <f t="shared" si="68"/>
        <v>0</v>
      </c>
      <c r="CS37" s="236">
        <f t="shared" si="68"/>
        <v>0</v>
      </c>
      <c r="CT37" s="236">
        <f t="shared" si="68"/>
        <v>0</v>
      </c>
      <c r="CU37" s="236">
        <f t="shared" si="68"/>
        <v>0</v>
      </c>
      <c r="CV37" s="236">
        <f t="shared" si="68"/>
        <v>0</v>
      </c>
      <c r="CW37" s="236">
        <f t="shared" si="68"/>
        <v>0</v>
      </c>
      <c r="CX37" s="236">
        <f t="shared" si="68"/>
        <v>0</v>
      </c>
      <c r="CY37" s="243">
        <f t="shared" si="68"/>
        <v>0</v>
      </c>
      <c r="CZ37" s="244">
        <f t="shared" si="68"/>
        <v>0</v>
      </c>
      <c r="DA37" s="244">
        <f t="shared" si="68"/>
        <v>0</v>
      </c>
      <c r="DB37" s="244">
        <f t="shared" si="68"/>
        <v>0</v>
      </c>
      <c r="DC37" s="244">
        <f t="shared" si="68"/>
        <v>0</v>
      </c>
      <c r="DD37" s="244">
        <f t="shared" si="68"/>
        <v>0</v>
      </c>
      <c r="DE37" s="244">
        <f t="shared" si="68"/>
        <v>0</v>
      </c>
      <c r="DF37" s="244">
        <f t="shared" si="68"/>
        <v>0</v>
      </c>
      <c r="DG37" s="244">
        <f t="shared" si="68"/>
        <v>0</v>
      </c>
      <c r="DH37" s="244">
        <f t="shared" si="68"/>
        <v>0</v>
      </c>
      <c r="DI37" s="244">
        <f t="shared" si="68"/>
        <v>0</v>
      </c>
      <c r="DJ37" s="244">
        <f t="shared" si="68"/>
        <v>0</v>
      </c>
      <c r="DK37" s="244">
        <f t="shared" si="68"/>
        <v>0</v>
      </c>
      <c r="DL37" s="244">
        <f t="shared" si="68"/>
        <v>0</v>
      </c>
      <c r="DM37" s="244">
        <f t="shared" si="68"/>
        <v>0</v>
      </c>
      <c r="DN37" s="244">
        <f t="shared" si="68"/>
        <v>0</v>
      </c>
      <c r="DO37" s="244">
        <f t="shared" si="68"/>
        <v>0</v>
      </c>
      <c r="DP37" s="244">
        <f t="shared" ref="DP37:DW37" si="69">SUMIF($C:$C,"61.6x",DP:DP)</f>
        <v>0</v>
      </c>
      <c r="DQ37" s="244">
        <f t="shared" si="69"/>
        <v>0</v>
      </c>
      <c r="DR37" s="244">
        <f t="shared" si="69"/>
        <v>0</v>
      </c>
      <c r="DS37" s="244">
        <f t="shared" si="69"/>
        <v>0</v>
      </c>
      <c r="DT37" s="244">
        <f t="shared" si="69"/>
        <v>0</v>
      </c>
      <c r="DU37" s="244">
        <f t="shared" si="69"/>
        <v>0</v>
      </c>
      <c r="DV37" s="244">
        <f t="shared" si="69"/>
        <v>0</v>
      </c>
      <c r="DW37" s="278">
        <f t="shared" si="69"/>
        <v>0</v>
      </c>
      <c r="DX37" s="1"/>
    </row>
    <row r="38" spans="2:128">
      <c r="B38" s="285" t="s">
        <v>564</v>
      </c>
      <c r="C38" s="770" t="s">
        <v>565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4"/>
      <c r="S38" s="233"/>
      <c r="T38" s="234"/>
      <c r="U38" s="233"/>
      <c r="V38" s="237"/>
      <c r="W38" s="237"/>
      <c r="X38" s="236">
        <f t="shared" ref="X38:BC38" si="70">SUMIF($C:$C,"61.7x",X:X)</f>
        <v>0</v>
      </c>
      <c r="Y38" s="236">
        <f t="shared" si="70"/>
        <v>0</v>
      </c>
      <c r="Z38" s="236">
        <f t="shared" si="70"/>
        <v>0</v>
      </c>
      <c r="AA38" s="236">
        <f t="shared" si="70"/>
        <v>0</v>
      </c>
      <c r="AB38" s="236">
        <f t="shared" si="70"/>
        <v>0</v>
      </c>
      <c r="AC38" s="236">
        <f t="shared" si="70"/>
        <v>0</v>
      </c>
      <c r="AD38" s="236">
        <f t="shared" si="70"/>
        <v>0</v>
      </c>
      <c r="AE38" s="236">
        <f t="shared" si="70"/>
        <v>0</v>
      </c>
      <c r="AF38" s="236">
        <f t="shared" si="70"/>
        <v>0</v>
      </c>
      <c r="AG38" s="236">
        <f t="shared" si="70"/>
        <v>0</v>
      </c>
      <c r="AH38" s="236">
        <f t="shared" si="70"/>
        <v>0</v>
      </c>
      <c r="AI38" s="236">
        <f t="shared" si="70"/>
        <v>0</v>
      </c>
      <c r="AJ38" s="236">
        <f t="shared" si="70"/>
        <v>0</v>
      </c>
      <c r="AK38" s="236">
        <f t="shared" si="70"/>
        <v>0</v>
      </c>
      <c r="AL38" s="236">
        <f t="shared" si="70"/>
        <v>0</v>
      </c>
      <c r="AM38" s="236">
        <f t="shared" si="70"/>
        <v>0</v>
      </c>
      <c r="AN38" s="236">
        <f t="shared" si="70"/>
        <v>0</v>
      </c>
      <c r="AO38" s="236">
        <f t="shared" si="70"/>
        <v>0</v>
      </c>
      <c r="AP38" s="236">
        <f t="shared" si="70"/>
        <v>0</v>
      </c>
      <c r="AQ38" s="236">
        <f t="shared" si="70"/>
        <v>0</v>
      </c>
      <c r="AR38" s="236">
        <f t="shared" si="70"/>
        <v>0</v>
      </c>
      <c r="AS38" s="236">
        <f t="shared" si="70"/>
        <v>0</v>
      </c>
      <c r="AT38" s="236">
        <f t="shared" si="70"/>
        <v>0</v>
      </c>
      <c r="AU38" s="236">
        <f t="shared" si="70"/>
        <v>0</v>
      </c>
      <c r="AV38" s="236">
        <f t="shared" si="70"/>
        <v>0</v>
      </c>
      <c r="AW38" s="236">
        <f t="shared" si="70"/>
        <v>0</v>
      </c>
      <c r="AX38" s="236">
        <f t="shared" si="70"/>
        <v>0</v>
      </c>
      <c r="AY38" s="236">
        <f t="shared" si="70"/>
        <v>0</v>
      </c>
      <c r="AZ38" s="236">
        <f t="shared" si="70"/>
        <v>0</v>
      </c>
      <c r="BA38" s="236">
        <f t="shared" si="70"/>
        <v>0</v>
      </c>
      <c r="BB38" s="236">
        <f t="shared" si="70"/>
        <v>0</v>
      </c>
      <c r="BC38" s="236">
        <f t="shared" si="70"/>
        <v>0</v>
      </c>
      <c r="BD38" s="236">
        <f t="shared" ref="BD38:CI38" si="71">SUMIF($C:$C,"61.7x",BD:BD)</f>
        <v>0</v>
      </c>
      <c r="BE38" s="236">
        <f t="shared" si="71"/>
        <v>0</v>
      </c>
      <c r="BF38" s="236">
        <f t="shared" si="71"/>
        <v>0</v>
      </c>
      <c r="BG38" s="236">
        <f t="shared" si="71"/>
        <v>0</v>
      </c>
      <c r="BH38" s="236">
        <f t="shared" si="71"/>
        <v>0</v>
      </c>
      <c r="BI38" s="236">
        <f t="shared" si="71"/>
        <v>0</v>
      </c>
      <c r="BJ38" s="236">
        <f t="shared" si="71"/>
        <v>0</v>
      </c>
      <c r="BK38" s="236">
        <f t="shared" si="71"/>
        <v>0</v>
      </c>
      <c r="BL38" s="236">
        <f t="shared" si="71"/>
        <v>0</v>
      </c>
      <c r="BM38" s="236">
        <f t="shared" si="71"/>
        <v>0</v>
      </c>
      <c r="BN38" s="236">
        <f t="shared" si="71"/>
        <v>0</v>
      </c>
      <c r="BO38" s="236">
        <f t="shared" si="71"/>
        <v>0</v>
      </c>
      <c r="BP38" s="236">
        <f t="shared" si="71"/>
        <v>0</v>
      </c>
      <c r="BQ38" s="236">
        <f t="shared" si="71"/>
        <v>0</v>
      </c>
      <c r="BR38" s="236">
        <f t="shared" si="71"/>
        <v>0</v>
      </c>
      <c r="BS38" s="236">
        <f t="shared" si="71"/>
        <v>0</v>
      </c>
      <c r="BT38" s="236">
        <f t="shared" si="71"/>
        <v>0</v>
      </c>
      <c r="BU38" s="236">
        <f t="shared" si="71"/>
        <v>0</v>
      </c>
      <c r="BV38" s="236">
        <f t="shared" si="71"/>
        <v>0</v>
      </c>
      <c r="BW38" s="236">
        <f t="shared" si="71"/>
        <v>0</v>
      </c>
      <c r="BX38" s="236">
        <f t="shared" si="71"/>
        <v>0</v>
      </c>
      <c r="BY38" s="236">
        <f t="shared" si="71"/>
        <v>0</v>
      </c>
      <c r="BZ38" s="236">
        <f t="shared" si="71"/>
        <v>0</v>
      </c>
      <c r="CA38" s="236">
        <f t="shared" si="71"/>
        <v>0</v>
      </c>
      <c r="CB38" s="236">
        <f t="shared" si="71"/>
        <v>0</v>
      </c>
      <c r="CC38" s="236">
        <f t="shared" si="71"/>
        <v>0</v>
      </c>
      <c r="CD38" s="236">
        <f t="shared" si="71"/>
        <v>0</v>
      </c>
      <c r="CE38" s="236">
        <f t="shared" si="71"/>
        <v>0</v>
      </c>
      <c r="CF38" s="236">
        <f t="shared" si="71"/>
        <v>0</v>
      </c>
      <c r="CG38" s="236">
        <f t="shared" si="71"/>
        <v>0</v>
      </c>
      <c r="CH38" s="236">
        <f t="shared" si="71"/>
        <v>0</v>
      </c>
      <c r="CI38" s="236">
        <f t="shared" si="71"/>
        <v>0</v>
      </c>
      <c r="CJ38" s="236">
        <f t="shared" ref="CJ38:DO38" si="72">SUMIF($C:$C,"61.7x",CJ:CJ)</f>
        <v>0</v>
      </c>
      <c r="CK38" s="236">
        <f t="shared" si="72"/>
        <v>0</v>
      </c>
      <c r="CL38" s="236">
        <f t="shared" si="72"/>
        <v>0</v>
      </c>
      <c r="CM38" s="236">
        <f t="shared" si="72"/>
        <v>0</v>
      </c>
      <c r="CN38" s="236">
        <f t="shared" si="72"/>
        <v>0</v>
      </c>
      <c r="CO38" s="236">
        <f t="shared" si="72"/>
        <v>0</v>
      </c>
      <c r="CP38" s="236">
        <f t="shared" si="72"/>
        <v>0</v>
      </c>
      <c r="CQ38" s="236">
        <f t="shared" si="72"/>
        <v>0</v>
      </c>
      <c r="CR38" s="236">
        <f t="shared" si="72"/>
        <v>0</v>
      </c>
      <c r="CS38" s="236">
        <f t="shared" si="72"/>
        <v>0</v>
      </c>
      <c r="CT38" s="236">
        <f t="shared" si="72"/>
        <v>0</v>
      </c>
      <c r="CU38" s="236">
        <f t="shared" si="72"/>
        <v>0</v>
      </c>
      <c r="CV38" s="236">
        <f t="shared" si="72"/>
        <v>0</v>
      </c>
      <c r="CW38" s="236">
        <f t="shared" si="72"/>
        <v>0</v>
      </c>
      <c r="CX38" s="236">
        <f t="shared" si="72"/>
        <v>0</v>
      </c>
      <c r="CY38" s="243">
        <f t="shared" si="72"/>
        <v>0</v>
      </c>
      <c r="CZ38" s="244">
        <f t="shared" si="72"/>
        <v>0</v>
      </c>
      <c r="DA38" s="244">
        <f t="shared" si="72"/>
        <v>0</v>
      </c>
      <c r="DB38" s="244">
        <f t="shared" si="72"/>
        <v>0</v>
      </c>
      <c r="DC38" s="244">
        <f t="shared" si="72"/>
        <v>0</v>
      </c>
      <c r="DD38" s="244">
        <f t="shared" si="72"/>
        <v>0</v>
      </c>
      <c r="DE38" s="244">
        <f t="shared" si="72"/>
        <v>0</v>
      </c>
      <c r="DF38" s="244">
        <f t="shared" si="72"/>
        <v>0</v>
      </c>
      <c r="DG38" s="244">
        <f t="shared" si="72"/>
        <v>0</v>
      </c>
      <c r="DH38" s="244">
        <f t="shared" si="72"/>
        <v>0</v>
      </c>
      <c r="DI38" s="244">
        <f t="shared" si="72"/>
        <v>0</v>
      </c>
      <c r="DJ38" s="244">
        <f t="shared" si="72"/>
        <v>0</v>
      </c>
      <c r="DK38" s="244">
        <f t="shared" si="72"/>
        <v>0</v>
      </c>
      <c r="DL38" s="244">
        <f t="shared" si="72"/>
        <v>0</v>
      </c>
      <c r="DM38" s="244">
        <f t="shared" si="72"/>
        <v>0</v>
      </c>
      <c r="DN38" s="244">
        <f t="shared" si="72"/>
        <v>0</v>
      </c>
      <c r="DO38" s="244">
        <f t="shared" si="72"/>
        <v>0</v>
      </c>
      <c r="DP38" s="244">
        <f t="shared" ref="DP38:DW38" si="73">SUMIF($C:$C,"61.7x",DP:DP)</f>
        <v>0</v>
      </c>
      <c r="DQ38" s="244">
        <f t="shared" si="73"/>
        <v>0</v>
      </c>
      <c r="DR38" s="244">
        <f t="shared" si="73"/>
        <v>0</v>
      </c>
      <c r="DS38" s="244">
        <f t="shared" si="73"/>
        <v>0</v>
      </c>
      <c r="DT38" s="244">
        <f t="shared" si="73"/>
        <v>0</v>
      </c>
      <c r="DU38" s="244">
        <f t="shared" si="73"/>
        <v>0</v>
      </c>
      <c r="DV38" s="244">
        <f t="shared" si="73"/>
        <v>0</v>
      </c>
      <c r="DW38" s="278">
        <f t="shared" si="73"/>
        <v>0</v>
      </c>
      <c r="DX38" s="1"/>
    </row>
    <row r="39" spans="2:128">
      <c r="B39" s="285" t="s">
        <v>566</v>
      </c>
      <c r="C39" s="770" t="s">
        <v>567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4"/>
      <c r="S39" s="233"/>
      <c r="T39" s="234"/>
      <c r="U39" s="233"/>
      <c r="V39" s="237"/>
      <c r="W39" s="237"/>
      <c r="X39" s="236">
        <f t="shared" ref="X39:BC39" si="74">SUMIF($C:$C,"61.8x",X:X)</f>
        <v>0</v>
      </c>
      <c r="Y39" s="236">
        <f t="shared" si="74"/>
        <v>0</v>
      </c>
      <c r="Z39" s="236">
        <f t="shared" si="74"/>
        <v>0</v>
      </c>
      <c r="AA39" s="236">
        <f t="shared" si="74"/>
        <v>0</v>
      </c>
      <c r="AB39" s="236">
        <f t="shared" si="74"/>
        <v>0</v>
      </c>
      <c r="AC39" s="236">
        <f t="shared" si="74"/>
        <v>0</v>
      </c>
      <c r="AD39" s="236">
        <f t="shared" si="74"/>
        <v>0</v>
      </c>
      <c r="AE39" s="236">
        <f t="shared" si="74"/>
        <v>0</v>
      </c>
      <c r="AF39" s="236">
        <f t="shared" si="74"/>
        <v>0</v>
      </c>
      <c r="AG39" s="236">
        <f t="shared" si="74"/>
        <v>0</v>
      </c>
      <c r="AH39" s="236">
        <f t="shared" si="74"/>
        <v>0</v>
      </c>
      <c r="AI39" s="236">
        <f t="shared" si="74"/>
        <v>0</v>
      </c>
      <c r="AJ39" s="236">
        <f t="shared" si="74"/>
        <v>0</v>
      </c>
      <c r="AK39" s="236">
        <f t="shared" si="74"/>
        <v>0</v>
      </c>
      <c r="AL39" s="236">
        <f t="shared" si="74"/>
        <v>0</v>
      </c>
      <c r="AM39" s="236">
        <f t="shared" si="74"/>
        <v>0</v>
      </c>
      <c r="AN39" s="236">
        <f t="shared" si="74"/>
        <v>0</v>
      </c>
      <c r="AO39" s="236">
        <f t="shared" si="74"/>
        <v>0</v>
      </c>
      <c r="AP39" s="236">
        <f t="shared" si="74"/>
        <v>0</v>
      </c>
      <c r="AQ39" s="236">
        <f t="shared" si="74"/>
        <v>0</v>
      </c>
      <c r="AR39" s="236">
        <f t="shared" si="74"/>
        <v>0</v>
      </c>
      <c r="AS39" s="236">
        <f t="shared" si="74"/>
        <v>0</v>
      </c>
      <c r="AT39" s="236">
        <f t="shared" si="74"/>
        <v>0</v>
      </c>
      <c r="AU39" s="236">
        <f t="shared" si="74"/>
        <v>0</v>
      </c>
      <c r="AV39" s="236">
        <f t="shared" si="74"/>
        <v>0</v>
      </c>
      <c r="AW39" s="236">
        <f t="shared" si="74"/>
        <v>0</v>
      </c>
      <c r="AX39" s="236">
        <f t="shared" si="74"/>
        <v>0</v>
      </c>
      <c r="AY39" s="236">
        <f t="shared" si="74"/>
        <v>0</v>
      </c>
      <c r="AZ39" s="236">
        <f t="shared" si="74"/>
        <v>0</v>
      </c>
      <c r="BA39" s="236">
        <f t="shared" si="74"/>
        <v>0</v>
      </c>
      <c r="BB39" s="236">
        <f t="shared" si="74"/>
        <v>0</v>
      </c>
      <c r="BC39" s="236">
        <f t="shared" si="74"/>
        <v>0</v>
      </c>
      <c r="BD39" s="236">
        <f t="shared" ref="BD39:CI39" si="75">SUMIF($C:$C,"61.8x",BD:BD)</f>
        <v>0</v>
      </c>
      <c r="BE39" s="236">
        <f t="shared" si="75"/>
        <v>0</v>
      </c>
      <c r="BF39" s="236">
        <f t="shared" si="75"/>
        <v>0</v>
      </c>
      <c r="BG39" s="236">
        <f t="shared" si="75"/>
        <v>0</v>
      </c>
      <c r="BH39" s="236">
        <f t="shared" si="75"/>
        <v>0</v>
      </c>
      <c r="BI39" s="236">
        <f t="shared" si="75"/>
        <v>0</v>
      </c>
      <c r="BJ39" s="236">
        <f t="shared" si="75"/>
        <v>0</v>
      </c>
      <c r="BK39" s="236">
        <f t="shared" si="75"/>
        <v>0</v>
      </c>
      <c r="BL39" s="236">
        <f t="shared" si="75"/>
        <v>0</v>
      </c>
      <c r="BM39" s="236">
        <f t="shared" si="75"/>
        <v>0</v>
      </c>
      <c r="BN39" s="236">
        <f t="shared" si="75"/>
        <v>0</v>
      </c>
      <c r="BO39" s="236">
        <f t="shared" si="75"/>
        <v>0</v>
      </c>
      <c r="BP39" s="236">
        <f t="shared" si="75"/>
        <v>0</v>
      </c>
      <c r="BQ39" s="236">
        <f t="shared" si="75"/>
        <v>0</v>
      </c>
      <c r="BR39" s="236">
        <f t="shared" si="75"/>
        <v>0</v>
      </c>
      <c r="BS39" s="236">
        <f t="shared" si="75"/>
        <v>0</v>
      </c>
      <c r="BT39" s="236">
        <f t="shared" si="75"/>
        <v>0</v>
      </c>
      <c r="BU39" s="236">
        <f t="shared" si="75"/>
        <v>0</v>
      </c>
      <c r="BV39" s="236">
        <f t="shared" si="75"/>
        <v>0</v>
      </c>
      <c r="BW39" s="236">
        <f t="shared" si="75"/>
        <v>0</v>
      </c>
      <c r="BX39" s="236">
        <f t="shared" si="75"/>
        <v>0</v>
      </c>
      <c r="BY39" s="236">
        <f t="shared" si="75"/>
        <v>0</v>
      </c>
      <c r="BZ39" s="236">
        <f t="shared" si="75"/>
        <v>0</v>
      </c>
      <c r="CA39" s="236">
        <f t="shared" si="75"/>
        <v>0</v>
      </c>
      <c r="CB39" s="236">
        <f t="shared" si="75"/>
        <v>0</v>
      </c>
      <c r="CC39" s="236">
        <f t="shared" si="75"/>
        <v>0</v>
      </c>
      <c r="CD39" s="236">
        <f t="shared" si="75"/>
        <v>0</v>
      </c>
      <c r="CE39" s="236">
        <f t="shared" si="75"/>
        <v>0</v>
      </c>
      <c r="CF39" s="236">
        <f t="shared" si="75"/>
        <v>0</v>
      </c>
      <c r="CG39" s="236">
        <f t="shared" si="75"/>
        <v>0</v>
      </c>
      <c r="CH39" s="236">
        <f t="shared" si="75"/>
        <v>0</v>
      </c>
      <c r="CI39" s="236">
        <f t="shared" si="75"/>
        <v>0</v>
      </c>
      <c r="CJ39" s="236">
        <f t="shared" ref="CJ39:DO39" si="76">SUMIF($C:$C,"61.8x",CJ:CJ)</f>
        <v>0</v>
      </c>
      <c r="CK39" s="236">
        <f t="shared" si="76"/>
        <v>0</v>
      </c>
      <c r="CL39" s="236">
        <f t="shared" si="76"/>
        <v>0</v>
      </c>
      <c r="CM39" s="236">
        <f t="shared" si="76"/>
        <v>0</v>
      </c>
      <c r="CN39" s="236">
        <f t="shared" si="76"/>
        <v>0</v>
      </c>
      <c r="CO39" s="236">
        <f t="shared" si="76"/>
        <v>0</v>
      </c>
      <c r="CP39" s="236">
        <f t="shared" si="76"/>
        <v>0</v>
      </c>
      <c r="CQ39" s="236">
        <f t="shared" si="76"/>
        <v>0</v>
      </c>
      <c r="CR39" s="236">
        <f t="shared" si="76"/>
        <v>0</v>
      </c>
      <c r="CS39" s="236">
        <f t="shared" si="76"/>
        <v>0</v>
      </c>
      <c r="CT39" s="236">
        <f t="shared" si="76"/>
        <v>0</v>
      </c>
      <c r="CU39" s="236">
        <f t="shared" si="76"/>
        <v>0</v>
      </c>
      <c r="CV39" s="236">
        <f t="shared" si="76"/>
        <v>0</v>
      </c>
      <c r="CW39" s="236">
        <f t="shared" si="76"/>
        <v>0</v>
      </c>
      <c r="CX39" s="236">
        <f t="shared" si="76"/>
        <v>0</v>
      </c>
      <c r="CY39" s="243">
        <f t="shared" si="76"/>
        <v>0</v>
      </c>
      <c r="CZ39" s="244">
        <f t="shared" si="76"/>
        <v>0</v>
      </c>
      <c r="DA39" s="244">
        <f t="shared" si="76"/>
        <v>0</v>
      </c>
      <c r="DB39" s="244">
        <f t="shared" si="76"/>
        <v>0</v>
      </c>
      <c r="DC39" s="244">
        <f t="shared" si="76"/>
        <v>0</v>
      </c>
      <c r="DD39" s="244">
        <f t="shared" si="76"/>
        <v>0</v>
      </c>
      <c r="DE39" s="244">
        <f t="shared" si="76"/>
        <v>0</v>
      </c>
      <c r="DF39" s="244">
        <f t="shared" si="76"/>
        <v>0</v>
      </c>
      <c r="DG39" s="244">
        <f t="shared" si="76"/>
        <v>0</v>
      </c>
      <c r="DH39" s="244">
        <f t="shared" si="76"/>
        <v>0</v>
      </c>
      <c r="DI39" s="244">
        <f t="shared" si="76"/>
        <v>0</v>
      </c>
      <c r="DJ39" s="244">
        <f t="shared" si="76"/>
        <v>0</v>
      </c>
      <c r="DK39" s="244">
        <f t="shared" si="76"/>
        <v>0</v>
      </c>
      <c r="DL39" s="244">
        <f t="shared" si="76"/>
        <v>0</v>
      </c>
      <c r="DM39" s="244">
        <f t="shared" si="76"/>
        <v>0</v>
      </c>
      <c r="DN39" s="244">
        <f t="shared" si="76"/>
        <v>0</v>
      </c>
      <c r="DO39" s="244">
        <f t="shared" si="76"/>
        <v>0</v>
      </c>
      <c r="DP39" s="244">
        <f t="shared" ref="DP39:DW39" si="77">SUMIF($C:$C,"61.8x",DP:DP)</f>
        <v>0</v>
      </c>
      <c r="DQ39" s="244">
        <f t="shared" si="77"/>
        <v>0</v>
      </c>
      <c r="DR39" s="244">
        <f t="shared" si="77"/>
        <v>0</v>
      </c>
      <c r="DS39" s="244">
        <f t="shared" si="77"/>
        <v>0</v>
      </c>
      <c r="DT39" s="244">
        <f t="shared" si="77"/>
        <v>0</v>
      </c>
      <c r="DU39" s="244">
        <f t="shared" si="77"/>
        <v>0</v>
      </c>
      <c r="DV39" s="244">
        <f t="shared" si="77"/>
        <v>0</v>
      </c>
      <c r="DW39" s="278">
        <f t="shared" si="77"/>
        <v>0</v>
      </c>
      <c r="DX39" s="1"/>
    </row>
    <row r="40" spans="2:128">
      <c r="B40" s="285" t="s">
        <v>568</v>
      </c>
      <c r="C40" s="770" t="s">
        <v>569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4"/>
      <c r="S40" s="233"/>
      <c r="T40" s="234"/>
      <c r="U40" s="233"/>
      <c r="V40" s="237"/>
      <c r="W40" s="237"/>
      <c r="X40" s="236">
        <f t="shared" ref="X40:BC40" si="78">SUMIF($C:$C,"61.9x",X:X)</f>
        <v>0</v>
      </c>
      <c r="Y40" s="236">
        <f t="shared" si="78"/>
        <v>0</v>
      </c>
      <c r="Z40" s="236">
        <f t="shared" si="78"/>
        <v>0</v>
      </c>
      <c r="AA40" s="236">
        <f t="shared" si="78"/>
        <v>0</v>
      </c>
      <c r="AB40" s="236">
        <f t="shared" si="78"/>
        <v>0</v>
      </c>
      <c r="AC40" s="236">
        <f t="shared" si="78"/>
        <v>0</v>
      </c>
      <c r="AD40" s="236">
        <f t="shared" si="78"/>
        <v>0</v>
      </c>
      <c r="AE40" s="236">
        <f t="shared" si="78"/>
        <v>0</v>
      </c>
      <c r="AF40" s="236">
        <f t="shared" si="78"/>
        <v>0</v>
      </c>
      <c r="AG40" s="236">
        <f t="shared" si="78"/>
        <v>0</v>
      </c>
      <c r="AH40" s="236">
        <f t="shared" si="78"/>
        <v>0</v>
      </c>
      <c r="AI40" s="236">
        <f t="shared" si="78"/>
        <v>0</v>
      </c>
      <c r="AJ40" s="236">
        <f t="shared" si="78"/>
        <v>0</v>
      </c>
      <c r="AK40" s="236">
        <f t="shared" si="78"/>
        <v>0</v>
      </c>
      <c r="AL40" s="236">
        <f t="shared" si="78"/>
        <v>0</v>
      </c>
      <c r="AM40" s="236">
        <f t="shared" si="78"/>
        <v>0</v>
      </c>
      <c r="AN40" s="236">
        <f t="shared" si="78"/>
        <v>0</v>
      </c>
      <c r="AO40" s="236">
        <f t="shared" si="78"/>
        <v>0</v>
      </c>
      <c r="AP40" s="236">
        <f t="shared" si="78"/>
        <v>0</v>
      </c>
      <c r="AQ40" s="236">
        <f t="shared" si="78"/>
        <v>0</v>
      </c>
      <c r="AR40" s="236">
        <f t="shared" si="78"/>
        <v>0</v>
      </c>
      <c r="AS40" s="236">
        <f t="shared" si="78"/>
        <v>0</v>
      </c>
      <c r="AT40" s="236">
        <f t="shared" si="78"/>
        <v>0</v>
      </c>
      <c r="AU40" s="236">
        <f t="shared" si="78"/>
        <v>0</v>
      </c>
      <c r="AV40" s="236">
        <f t="shared" si="78"/>
        <v>0</v>
      </c>
      <c r="AW40" s="236">
        <f t="shared" si="78"/>
        <v>0</v>
      </c>
      <c r="AX40" s="236">
        <f t="shared" si="78"/>
        <v>0</v>
      </c>
      <c r="AY40" s="236">
        <f t="shared" si="78"/>
        <v>0</v>
      </c>
      <c r="AZ40" s="236">
        <f t="shared" si="78"/>
        <v>0</v>
      </c>
      <c r="BA40" s="236">
        <f t="shared" si="78"/>
        <v>0</v>
      </c>
      <c r="BB40" s="236">
        <f t="shared" si="78"/>
        <v>0</v>
      </c>
      <c r="BC40" s="236">
        <f t="shared" si="78"/>
        <v>0</v>
      </c>
      <c r="BD40" s="236">
        <f t="shared" ref="BD40:CI40" si="79">SUMIF($C:$C,"61.9x",BD:BD)</f>
        <v>0</v>
      </c>
      <c r="BE40" s="236">
        <f t="shared" si="79"/>
        <v>0</v>
      </c>
      <c r="BF40" s="236">
        <f t="shared" si="79"/>
        <v>0</v>
      </c>
      <c r="BG40" s="236">
        <f t="shared" si="79"/>
        <v>0</v>
      </c>
      <c r="BH40" s="236">
        <f t="shared" si="79"/>
        <v>0</v>
      </c>
      <c r="BI40" s="236">
        <f t="shared" si="79"/>
        <v>0</v>
      </c>
      <c r="BJ40" s="236">
        <f t="shared" si="79"/>
        <v>0</v>
      </c>
      <c r="BK40" s="236">
        <f t="shared" si="79"/>
        <v>0</v>
      </c>
      <c r="BL40" s="236">
        <f t="shared" si="79"/>
        <v>0</v>
      </c>
      <c r="BM40" s="236">
        <f t="shared" si="79"/>
        <v>0</v>
      </c>
      <c r="BN40" s="236">
        <f t="shared" si="79"/>
        <v>0</v>
      </c>
      <c r="BO40" s="236">
        <f t="shared" si="79"/>
        <v>0</v>
      </c>
      <c r="BP40" s="236">
        <f t="shared" si="79"/>
        <v>0</v>
      </c>
      <c r="BQ40" s="236">
        <f t="shared" si="79"/>
        <v>0</v>
      </c>
      <c r="BR40" s="236">
        <f t="shared" si="79"/>
        <v>0</v>
      </c>
      <c r="BS40" s="236">
        <f t="shared" si="79"/>
        <v>0</v>
      </c>
      <c r="BT40" s="236">
        <f t="shared" si="79"/>
        <v>0</v>
      </c>
      <c r="BU40" s="236">
        <f t="shared" si="79"/>
        <v>0</v>
      </c>
      <c r="BV40" s="236">
        <f t="shared" si="79"/>
        <v>0</v>
      </c>
      <c r="BW40" s="236">
        <f t="shared" si="79"/>
        <v>0</v>
      </c>
      <c r="BX40" s="236">
        <f t="shared" si="79"/>
        <v>0</v>
      </c>
      <c r="BY40" s="236">
        <f t="shared" si="79"/>
        <v>0</v>
      </c>
      <c r="BZ40" s="236">
        <f t="shared" si="79"/>
        <v>0</v>
      </c>
      <c r="CA40" s="236">
        <f t="shared" si="79"/>
        <v>0</v>
      </c>
      <c r="CB40" s="236">
        <f t="shared" si="79"/>
        <v>0</v>
      </c>
      <c r="CC40" s="236">
        <f t="shared" si="79"/>
        <v>0</v>
      </c>
      <c r="CD40" s="236">
        <f t="shared" si="79"/>
        <v>0</v>
      </c>
      <c r="CE40" s="236">
        <f t="shared" si="79"/>
        <v>0</v>
      </c>
      <c r="CF40" s="236">
        <f t="shared" si="79"/>
        <v>0</v>
      </c>
      <c r="CG40" s="236">
        <f t="shared" si="79"/>
        <v>0</v>
      </c>
      <c r="CH40" s="236">
        <f t="shared" si="79"/>
        <v>0</v>
      </c>
      <c r="CI40" s="236">
        <f t="shared" si="79"/>
        <v>0</v>
      </c>
      <c r="CJ40" s="236">
        <f t="shared" ref="CJ40:DO40" si="80">SUMIF($C:$C,"61.9x",CJ:CJ)</f>
        <v>0</v>
      </c>
      <c r="CK40" s="236">
        <f t="shared" si="80"/>
        <v>0</v>
      </c>
      <c r="CL40" s="236">
        <f t="shared" si="80"/>
        <v>0</v>
      </c>
      <c r="CM40" s="236">
        <f t="shared" si="80"/>
        <v>0</v>
      </c>
      <c r="CN40" s="236">
        <f t="shared" si="80"/>
        <v>0</v>
      </c>
      <c r="CO40" s="236">
        <f t="shared" si="80"/>
        <v>0</v>
      </c>
      <c r="CP40" s="236">
        <f t="shared" si="80"/>
        <v>0</v>
      </c>
      <c r="CQ40" s="236">
        <f t="shared" si="80"/>
        <v>0</v>
      </c>
      <c r="CR40" s="236">
        <f t="shared" si="80"/>
        <v>0</v>
      </c>
      <c r="CS40" s="236">
        <f t="shared" si="80"/>
        <v>0</v>
      </c>
      <c r="CT40" s="236">
        <f t="shared" si="80"/>
        <v>0</v>
      </c>
      <c r="CU40" s="236">
        <f t="shared" si="80"/>
        <v>0</v>
      </c>
      <c r="CV40" s="236">
        <f t="shared" si="80"/>
        <v>0</v>
      </c>
      <c r="CW40" s="236">
        <f t="shared" si="80"/>
        <v>0</v>
      </c>
      <c r="CX40" s="236">
        <f t="shared" si="80"/>
        <v>0</v>
      </c>
      <c r="CY40" s="243">
        <f t="shared" si="80"/>
        <v>0</v>
      </c>
      <c r="CZ40" s="244">
        <f t="shared" si="80"/>
        <v>0</v>
      </c>
      <c r="DA40" s="244">
        <f t="shared" si="80"/>
        <v>0</v>
      </c>
      <c r="DB40" s="244">
        <f t="shared" si="80"/>
        <v>0</v>
      </c>
      <c r="DC40" s="244">
        <f t="shared" si="80"/>
        <v>0</v>
      </c>
      <c r="DD40" s="244">
        <f t="shared" si="80"/>
        <v>0</v>
      </c>
      <c r="DE40" s="244">
        <f t="shared" si="80"/>
        <v>0</v>
      </c>
      <c r="DF40" s="244">
        <f t="shared" si="80"/>
        <v>0</v>
      </c>
      <c r="DG40" s="244">
        <f t="shared" si="80"/>
        <v>0</v>
      </c>
      <c r="DH40" s="244">
        <f t="shared" si="80"/>
        <v>0</v>
      </c>
      <c r="DI40" s="244">
        <f t="shared" si="80"/>
        <v>0</v>
      </c>
      <c r="DJ40" s="244">
        <f t="shared" si="80"/>
        <v>0</v>
      </c>
      <c r="DK40" s="244">
        <f t="shared" si="80"/>
        <v>0</v>
      </c>
      <c r="DL40" s="244">
        <f t="shared" si="80"/>
        <v>0</v>
      </c>
      <c r="DM40" s="244">
        <f t="shared" si="80"/>
        <v>0</v>
      </c>
      <c r="DN40" s="244">
        <f t="shared" si="80"/>
        <v>0</v>
      </c>
      <c r="DO40" s="244">
        <f t="shared" si="80"/>
        <v>0</v>
      </c>
      <c r="DP40" s="244">
        <f t="shared" ref="DP40:DW40" si="81">SUMIF($C:$C,"61.9x",DP:DP)</f>
        <v>0</v>
      </c>
      <c r="DQ40" s="244">
        <f t="shared" si="81"/>
        <v>0</v>
      </c>
      <c r="DR40" s="244">
        <f t="shared" si="81"/>
        <v>0</v>
      </c>
      <c r="DS40" s="244">
        <f t="shared" si="81"/>
        <v>0</v>
      </c>
      <c r="DT40" s="244">
        <f t="shared" si="81"/>
        <v>0</v>
      </c>
      <c r="DU40" s="244">
        <f t="shared" si="81"/>
        <v>0</v>
      </c>
      <c r="DV40" s="244">
        <f t="shared" si="81"/>
        <v>0</v>
      </c>
      <c r="DW40" s="278">
        <f t="shared" si="81"/>
        <v>0</v>
      </c>
      <c r="DX40" s="1"/>
    </row>
    <row r="41" spans="2:128" ht="15.75" thickBot="1">
      <c r="B41" s="286" t="s">
        <v>570</v>
      </c>
      <c r="C41" s="786" t="s">
        <v>571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8"/>
      <c r="S41" s="289"/>
      <c r="T41" s="288"/>
      <c r="U41" s="289"/>
      <c r="V41" s="287"/>
      <c r="W41" s="287"/>
      <c r="X41" s="290">
        <f t="shared" ref="X41:BC41" si="82">SUMIF($C:$C,"61.10x",X:X)</f>
        <v>0</v>
      </c>
      <c r="Y41" s="290">
        <f t="shared" si="82"/>
        <v>0</v>
      </c>
      <c r="Z41" s="290">
        <f t="shared" si="82"/>
        <v>0</v>
      </c>
      <c r="AA41" s="290">
        <f t="shared" si="82"/>
        <v>0</v>
      </c>
      <c r="AB41" s="290">
        <f t="shared" si="82"/>
        <v>0</v>
      </c>
      <c r="AC41" s="290">
        <f t="shared" si="82"/>
        <v>0</v>
      </c>
      <c r="AD41" s="290">
        <f t="shared" si="82"/>
        <v>0</v>
      </c>
      <c r="AE41" s="290">
        <f t="shared" si="82"/>
        <v>0</v>
      </c>
      <c r="AF41" s="290">
        <f t="shared" si="82"/>
        <v>0</v>
      </c>
      <c r="AG41" s="290">
        <f t="shared" si="82"/>
        <v>0</v>
      </c>
      <c r="AH41" s="290">
        <f t="shared" si="82"/>
        <v>0</v>
      </c>
      <c r="AI41" s="290">
        <f t="shared" si="82"/>
        <v>0</v>
      </c>
      <c r="AJ41" s="290">
        <f t="shared" si="82"/>
        <v>0</v>
      </c>
      <c r="AK41" s="290">
        <f t="shared" si="82"/>
        <v>0</v>
      </c>
      <c r="AL41" s="290">
        <f t="shared" si="82"/>
        <v>0</v>
      </c>
      <c r="AM41" s="290">
        <f t="shared" si="82"/>
        <v>0</v>
      </c>
      <c r="AN41" s="290">
        <f t="shared" si="82"/>
        <v>0</v>
      </c>
      <c r="AO41" s="290">
        <f t="shared" si="82"/>
        <v>0</v>
      </c>
      <c r="AP41" s="290">
        <f t="shared" si="82"/>
        <v>0</v>
      </c>
      <c r="AQ41" s="290">
        <f t="shared" si="82"/>
        <v>0</v>
      </c>
      <c r="AR41" s="290">
        <f t="shared" si="82"/>
        <v>0</v>
      </c>
      <c r="AS41" s="290">
        <f t="shared" si="82"/>
        <v>0</v>
      </c>
      <c r="AT41" s="290">
        <f t="shared" si="82"/>
        <v>0</v>
      </c>
      <c r="AU41" s="290">
        <f t="shared" si="82"/>
        <v>0</v>
      </c>
      <c r="AV41" s="290">
        <f t="shared" si="82"/>
        <v>0</v>
      </c>
      <c r="AW41" s="290">
        <f t="shared" si="82"/>
        <v>0</v>
      </c>
      <c r="AX41" s="290">
        <f t="shared" si="82"/>
        <v>0</v>
      </c>
      <c r="AY41" s="290">
        <f t="shared" si="82"/>
        <v>0</v>
      </c>
      <c r="AZ41" s="290">
        <f t="shared" si="82"/>
        <v>0</v>
      </c>
      <c r="BA41" s="290">
        <f t="shared" si="82"/>
        <v>0</v>
      </c>
      <c r="BB41" s="290">
        <f t="shared" si="82"/>
        <v>0</v>
      </c>
      <c r="BC41" s="290">
        <f t="shared" si="82"/>
        <v>0</v>
      </c>
      <c r="BD41" s="290">
        <f t="shared" ref="BD41:CI41" si="83">SUMIF($C:$C,"61.10x",BD:BD)</f>
        <v>0</v>
      </c>
      <c r="BE41" s="290">
        <f t="shared" si="83"/>
        <v>0</v>
      </c>
      <c r="BF41" s="290">
        <f t="shared" si="83"/>
        <v>0</v>
      </c>
      <c r="BG41" s="290">
        <f t="shared" si="83"/>
        <v>0</v>
      </c>
      <c r="BH41" s="290">
        <f t="shared" si="83"/>
        <v>0</v>
      </c>
      <c r="BI41" s="290">
        <f t="shared" si="83"/>
        <v>0</v>
      </c>
      <c r="BJ41" s="290">
        <f t="shared" si="83"/>
        <v>0</v>
      </c>
      <c r="BK41" s="290">
        <f t="shared" si="83"/>
        <v>0</v>
      </c>
      <c r="BL41" s="290">
        <f t="shared" si="83"/>
        <v>0</v>
      </c>
      <c r="BM41" s="290">
        <f t="shared" si="83"/>
        <v>0</v>
      </c>
      <c r="BN41" s="290">
        <f t="shared" si="83"/>
        <v>0</v>
      </c>
      <c r="BO41" s="290">
        <f t="shared" si="83"/>
        <v>0</v>
      </c>
      <c r="BP41" s="290">
        <f t="shared" si="83"/>
        <v>0</v>
      </c>
      <c r="BQ41" s="290">
        <f t="shared" si="83"/>
        <v>0</v>
      </c>
      <c r="BR41" s="290">
        <f t="shared" si="83"/>
        <v>0</v>
      </c>
      <c r="BS41" s="290">
        <f t="shared" si="83"/>
        <v>0</v>
      </c>
      <c r="BT41" s="290">
        <f t="shared" si="83"/>
        <v>0</v>
      </c>
      <c r="BU41" s="290">
        <f t="shared" si="83"/>
        <v>0</v>
      </c>
      <c r="BV41" s="290">
        <f t="shared" si="83"/>
        <v>0</v>
      </c>
      <c r="BW41" s="290">
        <f t="shared" si="83"/>
        <v>0</v>
      </c>
      <c r="BX41" s="290">
        <f t="shared" si="83"/>
        <v>0</v>
      </c>
      <c r="BY41" s="290">
        <f t="shared" si="83"/>
        <v>0</v>
      </c>
      <c r="BZ41" s="290">
        <f t="shared" si="83"/>
        <v>0</v>
      </c>
      <c r="CA41" s="290">
        <f t="shared" si="83"/>
        <v>0</v>
      </c>
      <c r="CB41" s="290">
        <f t="shared" si="83"/>
        <v>0</v>
      </c>
      <c r="CC41" s="290">
        <f t="shared" si="83"/>
        <v>0</v>
      </c>
      <c r="CD41" s="290">
        <f t="shared" si="83"/>
        <v>0</v>
      </c>
      <c r="CE41" s="290">
        <f t="shared" si="83"/>
        <v>0</v>
      </c>
      <c r="CF41" s="290">
        <f t="shared" si="83"/>
        <v>0</v>
      </c>
      <c r="CG41" s="290">
        <f t="shared" si="83"/>
        <v>0</v>
      </c>
      <c r="CH41" s="290">
        <f t="shared" si="83"/>
        <v>0</v>
      </c>
      <c r="CI41" s="290">
        <f t="shared" si="83"/>
        <v>0</v>
      </c>
      <c r="CJ41" s="290">
        <f t="shared" ref="CJ41:DO41" si="84">SUMIF($C:$C,"61.10x",CJ:CJ)</f>
        <v>0</v>
      </c>
      <c r="CK41" s="290">
        <f t="shared" si="84"/>
        <v>0</v>
      </c>
      <c r="CL41" s="290">
        <f t="shared" si="84"/>
        <v>0</v>
      </c>
      <c r="CM41" s="290">
        <f t="shared" si="84"/>
        <v>0</v>
      </c>
      <c r="CN41" s="290">
        <f t="shared" si="84"/>
        <v>0</v>
      </c>
      <c r="CO41" s="290">
        <f t="shared" si="84"/>
        <v>0</v>
      </c>
      <c r="CP41" s="290">
        <f t="shared" si="84"/>
        <v>0</v>
      </c>
      <c r="CQ41" s="290">
        <f t="shared" si="84"/>
        <v>0</v>
      </c>
      <c r="CR41" s="290">
        <f t="shared" si="84"/>
        <v>0</v>
      </c>
      <c r="CS41" s="290">
        <f t="shared" si="84"/>
        <v>0</v>
      </c>
      <c r="CT41" s="290">
        <f t="shared" si="84"/>
        <v>0</v>
      </c>
      <c r="CU41" s="290">
        <f t="shared" si="84"/>
        <v>0</v>
      </c>
      <c r="CV41" s="290">
        <f t="shared" si="84"/>
        <v>0</v>
      </c>
      <c r="CW41" s="290">
        <f t="shared" si="84"/>
        <v>0</v>
      </c>
      <c r="CX41" s="290">
        <f t="shared" si="84"/>
        <v>0</v>
      </c>
      <c r="CY41" s="291">
        <f t="shared" si="84"/>
        <v>0</v>
      </c>
      <c r="CZ41" s="292">
        <f t="shared" si="84"/>
        <v>0</v>
      </c>
      <c r="DA41" s="292">
        <f t="shared" si="84"/>
        <v>0</v>
      </c>
      <c r="DB41" s="292">
        <f t="shared" si="84"/>
        <v>0</v>
      </c>
      <c r="DC41" s="292">
        <f t="shared" si="84"/>
        <v>0</v>
      </c>
      <c r="DD41" s="292">
        <f t="shared" si="84"/>
        <v>0</v>
      </c>
      <c r="DE41" s="292">
        <f t="shared" si="84"/>
        <v>0</v>
      </c>
      <c r="DF41" s="292">
        <f t="shared" si="84"/>
        <v>0</v>
      </c>
      <c r="DG41" s="292">
        <f t="shared" si="84"/>
        <v>0</v>
      </c>
      <c r="DH41" s="292">
        <f t="shared" si="84"/>
        <v>0</v>
      </c>
      <c r="DI41" s="292">
        <f t="shared" si="84"/>
        <v>0</v>
      </c>
      <c r="DJ41" s="292">
        <f t="shared" si="84"/>
        <v>0</v>
      </c>
      <c r="DK41" s="292">
        <f t="shared" si="84"/>
        <v>0</v>
      </c>
      <c r="DL41" s="292">
        <f t="shared" si="84"/>
        <v>0</v>
      </c>
      <c r="DM41" s="292">
        <f t="shared" si="84"/>
        <v>0</v>
      </c>
      <c r="DN41" s="292">
        <f t="shared" si="84"/>
        <v>0</v>
      </c>
      <c r="DO41" s="292">
        <f t="shared" si="84"/>
        <v>0</v>
      </c>
      <c r="DP41" s="292">
        <f t="shared" ref="DP41:DW41" si="85">SUMIF($C:$C,"61.10x",DP:DP)</f>
        <v>0</v>
      </c>
      <c r="DQ41" s="292">
        <f t="shared" si="85"/>
        <v>0</v>
      </c>
      <c r="DR41" s="292">
        <f t="shared" si="85"/>
        <v>0</v>
      </c>
      <c r="DS41" s="292">
        <f t="shared" si="85"/>
        <v>0</v>
      </c>
      <c r="DT41" s="292">
        <f t="shared" si="85"/>
        <v>0</v>
      </c>
      <c r="DU41" s="292">
        <f t="shared" si="85"/>
        <v>0</v>
      </c>
      <c r="DV41" s="292">
        <f t="shared" si="85"/>
        <v>0</v>
      </c>
      <c r="DW41" s="293">
        <f t="shared" si="85"/>
        <v>0</v>
      </c>
      <c r="DX41" s="1"/>
    </row>
    <row r="42" spans="2:128">
      <c r="B42" s="294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</row>
    <row r="43" spans="2:128">
      <c r="B43" s="294"/>
      <c r="C43" s="202"/>
      <c r="D43" s="202"/>
      <c r="E43" s="202"/>
      <c r="F43" s="201"/>
      <c r="G43" s="202"/>
      <c r="H43" s="202"/>
      <c r="I43" s="202"/>
      <c r="J43" s="202"/>
      <c r="K43" s="202"/>
      <c r="L43" s="202"/>
      <c r="M43" s="202"/>
      <c r="N43" s="202"/>
      <c r="O43" s="202"/>
      <c r="P43" s="202" t="s">
        <v>572</v>
      </c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</row>
    <row r="44" spans="2:128">
      <c r="B44" s="294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</row>
    <row r="45" spans="2:128">
      <c r="B45" s="294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</row>
    <row r="46" spans="2:128">
      <c r="B46" s="294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</row>
    <row r="47" spans="2:128">
      <c r="B47" s="294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</row>
    <row r="48" spans="2:128">
      <c r="B48" s="29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</row>
    <row r="49" spans="2:128">
      <c r="B49" s="294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</row>
    <row r="50" spans="2:128">
      <c r="B50" s="294"/>
      <c r="C50" s="295">
        <f>'TITLE PAGE'!A9</f>
        <v>0</v>
      </c>
      <c r="D50" s="787">
        <f>'TITLE PAGE'!C9</f>
        <v>0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</row>
    <row r="51" spans="2:128">
      <c r="B51" s="294"/>
      <c r="C51" s="296">
        <f>'TITLE PAGE'!A10</f>
        <v>0</v>
      </c>
      <c r="D51" s="788">
        <f>'TITLE PAGE'!C10</f>
        <v>0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</row>
    <row r="52" spans="2:128">
      <c r="B52" s="294"/>
      <c r="C52" s="296">
        <f>'TITLE PAGE'!A11</f>
        <v>0</v>
      </c>
      <c r="D52" s="788">
        <f>'TITLE PAGE'!C11</f>
        <v>0</v>
      </c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</row>
    <row r="53" spans="2:128">
      <c r="B53" s="294"/>
      <c r="C53" s="296">
        <f>'TITLE PAGE'!A12</f>
        <v>0</v>
      </c>
      <c r="D53" s="788">
        <f>'TITLE PAGE'!C12</f>
        <v>0</v>
      </c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</row>
    <row r="54" spans="2:128">
      <c r="B54" s="294"/>
      <c r="C54" s="297">
        <f>'TITLE PAGE'!A13</f>
        <v>0</v>
      </c>
      <c r="D54" s="789">
        <f>'TITLE PAGE'!C13</f>
        <v>0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</row>
    <row r="55" spans="2:128">
      <c r="B55" s="294"/>
      <c r="C55" s="298"/>
      <c r="D55" s="569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</row>
    <row r="56" spans="2:128">
      <c r="B56" s="294"/>
      <c r="C56" s="298"/>
      <c r="D56" s="569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</row>
    <row r="57" spans="2:128">
      <c r="B57" s="79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2:128">
      <c r="B58" s="79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2:128">
      <c r="B59" s="790" t="s">
        <v>573</v>
      </c>
      <c r="C59" s="244" t="s">
        <v>574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2:128">
      <c r="B60" s="791" t="s">
        <v>65</v>
      </c>
      <c r="C60" s="1" t="s">
        <v>575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2:128">
      <c r="B61" s="791" t="s">
        <v>66</v>
      </c>
      <c r="C61" s="1" t="s">
        <v>576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2:128">
      <c r="B62" s="791" t="s">
        <v>67</v>
      </c>
      <c r="C62" s="1" t="s">
        <v>577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2:128">
      <c r="B63" s="791" t="s">
        <v>68</v>
      </c>
      <c r="C63" s="1" t="s">
        <v>578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2:128">
      <c r="B64" s="791" t="s">
        <v>69</v>
      </c>
      <c r="C64" s="1" t="s">
        <v>579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2:128">
      <c r="B65" s="791" t="s">
        <v>70</v>
      </c>
      <c r="C65" s="1" t="s">
        <v>580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2:128">
      <c r="B66" s="791" t="s">
        <v>71</v>
      </c>
      <c r="C66" s="1" t="s">
        <v>581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2:128">
      <c r="B67" s="791" t="s">
        <v>72</v>
      </c>
      <c r="C67" s="1" t="s">
        <v>582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2:128">
      <c r="B68" s="791" t="s">
        <v>73</v>
      </c>
      <c r="C68" s="1" t="s">
        <v>583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2:128">
      <c r="B69" s="791" t="s">
        <v>584</v>
      </c>
      <c r="C69" s="1" t="s">
        <v>585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2:128">
      <c r="B70" s="791" t="s">
        <v>586</v>
      </c>
      <c r="C70" s="1" t="s">
        <v>587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2:128">
      <c r="B71" s="791" t="s">
        <v>588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2:128">
      <c r="B72" s="791" t="s">
        <v>77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2:128">
      <c r="B73" s="791" t="s">
        <v>78</v>
      </c>
      <c r="C73" s="1" t="s">
        <v>589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2:128">
      <c r="B74" s="791" t="s">
        <v>79</v>
      </c>
      <c r="C74" s="1" t="s">
        <v>511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2:128">
      <c r="B75" s="791" t="s">
        <v>80</v>
      </c>
      <c r="C75" s="1" t="s">
        <v>590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2:128">
      <c r="B76" s="791" t="s">
        <v>81</v>
      </c>
      <c r="C76" s="1" t="s">
        <v>591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2:128">
      <c r="B77" s="791" t="s">
        <v>82</v>
      </c>
      <c r="C77" s="1" t="s">
        <v>592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2:128">
      <c r="B78" s="791" t="s">
        <v>83</v>
      </c>
      <c r="C78" s="1" t="s">
        <v>593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2:128">
      <c r="B79" s="791" t="s">
        <v>84</v>
      </c>
      <c r="C79" s="1" t="s">
        <v>594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2:128">
      <c r="B80" s="791" t="s">
        <v>85</v>
      </c>
      <c r="C80" s="1" t="s">
        <v>595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2:128">
      <c r="B81" s="791" t="s">
        <v>121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2:128">
      <c r="B82" s="791" t="s">
        <v>122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2:128">
      <c r="B83" s="791" t="s">
        <v>123</v>
      </c>
      <c r="C83" s="1" t="s">
        <v>596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2:128">
      <c r="B84" s="791" t="s">
        <v>124</v>
      </c>
      <c r="C84" s="1" t="s">
        <v>597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2:128">
      <c r="B85" s="79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2:128">
      <c r="B86" s="79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2:128">
      <c r="B87" s="791"/>
      <c r="C87" s="1" t="s">
        <v>598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2:128">
      <c r="B88" s="791"/>
      <c r="C88" s="1" t="s">
        <v>599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2:128">
      <c r="B89" s="791"/>
      <c r="C89" s="1" t="s">
        <v>600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2:128">
      <c r="B90" s="791"/>
      <c r="C90" s="1" t="s">
        <v>601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2:128">
      <c r="B91" s="791"/>
      <c r="C91" s="1" t="s">
        <v>602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2:128">
      <c r="B92" s="791"/>
      <c r="C92" s="1" t="s">
        <v>603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2:128">
      <c r="B93" s="791"/>
      <c r="C93" s="1" t="s">
        <v>604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2:128">
      <c r="B94" s="791"/>
      <c r="C94" s="1" t="s">
        <v>605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2:128">
      <c r="B95" s="791"/>
      <c r="C95" s="1" t="s">
        <v>606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2:128">
      <c r="B96" s="791"/>
      <c r="C96" s="1" t="s">
        <v>607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2:128">
      <c r="B97" s="791"/>
      <c r="C97" s="1" t="s">
        <v>608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2:128">
      <c r="B98" s="791"/>
      <c r="C98" s="1" t="s">
        <v>609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2:128">
      <c r="B99" s="790"/>
      <c r="C99" s="1" t="s">
        <v>610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2:128">
      <c r="B100" s="790"/>
      <c r="C100" s="1" t="s">
        <v>611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2:128">
      <c r="B101" s="79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</sheetData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81"/>
  <sheetViews>
    <sheetView zoomScale="80" zoomScaleNormal="80" workbookViewId="0" xr3:uid="{85D5C41F-068E-5C55-9968-509E7C2A5619}">
      <selection activeCell="F32" sqref="F32"/>
    </sheetView>
  </sheetViews>
  <sheetFormatPr defaultColWidth="8.88671875" defaultRowHeight="15"/>
  <cols>
    <col min="1" max="1" width="1.33203125" customWidth="1"/>
    <col min="2" max="2" width="8" customWidth="1"/>
    <col min="3" max="3" width="45.109375" customWidth="1"/>
    <col min="4" max="4" width="18" customWidth="1"/>
    <col min="5" max="6" width="10.21875" customWidth="1"/>
    <col min="7" max="35" width="11.44140625" customWidth="1"/>
    <col min="257" max="257" width="1.33203125" customWidth="1"/>
    <col min="258" max="258" width="8" customWidth="1"/>
    <col min="259" max="259" width="45.109375" customWidth="1"/>
    <col min="260" max="260" width="18" customWidth="1"/>
    <col min="261" max="262" width="10.21875" customWidth="1"/>
    <col min="263" max="291" width="11.44140625" customWidth="1"/>
    <col min="513" max="513" width="1.33203125" customWidth="1"/>
    <col min="514" max="514" width="8" customWidth="1"/>
    <col min="515" max="515" width="45.109375" customWidth="1"/>
    <col min="516" max="516" width="18" customWidth="1"/>
    <col min="517" max="518" width="10.21875" customWidth="1"/>
    <col min="519" max="547" width="11.44140625" customWidth="1"/>
    <col min="769" max="769" width="1.33203125" customWidth="1"/>
    <col min="770" max="770" width="8" customWidth="1"/>
    <col min="771" max="771" width="45.109375" customWidth="1"/>
    <col min="772" max="772" width="18" customWidth="1"/>
    <col min="773" max="774" width="10.21875" customWidth="1"/>
    <col min="775" max="803" width="11.44140625" customWidth="1"/>
    <col min="1025" max="1025" width="1.33203125" customWidth="1"/>
    <col min="1026" max="1026" width="8" customWidth="1"/>
    <col min="1027" max="1027" width="45.109375" customWidth="1"/>
    <col min="1028" max="1028" width="18" customWidth="1"/>
    <col min="1029" max="1030" width="10.21875" customWidth="1"/>
    <col min="1031" max="1059" width="11.44140625" customWidth="1"/>
    <col min="1281" max="1281" width="1.33203125" customWidth="1"/>
    <col min="1282" max="1282" width="8" customWidth="1"/>
    <col min="1283" max="1283" width="45.109375" customWidth="1"/>
    <col min="1284" max="1284" width="18" customWidth="1"/>
    <col min="1285" max="1286" width="10.21875" customWidth="1"/>
    <col min="1287" max="1315" width="11.44140625" customWidth="1"/>
    <col min="1537" max="1537" width="1.33203125" customWidth="1"/>
    <col min="1538" max="1538" width="8" customWidth="1"/>
    <col min="1539" max="1539" width="45.109375" customWidth="1"/>
    <col min="1540" max="1540" width="18" customWidth="1"/>
    <col min="1541" max="1542" width="10.21875" customWidth="1"/>
    <col min="1543" max="1571" width="11.44140625" customWidth="1"/>
    <col min="1793" max="1793" width="1.33203125" customWidth="1"/>
    <col min="1794" max="1794" width="8" customWidth="1"/>
    <col min="1795" max="1795" width="45.109375" customWidth="1"/>
    <col min="1796" max="1796" width="18" customWidth="1"/>
    <col min="1797" max="1798" width="10.21875" customWidth="1"/>
    <col min="1799" max="1827" width="11.44140625" customWidth="1"/>
    <col min="2049" max="2049" width="1.33203125" customWidth="1"/>
    <col min="2050" max="2050" width="8" customWidth="1"/>
    <col min="2051" max="2051" width="45.109375" customWidth="1"/>
    <col min="2052" max="2052" width="18" customWidth="1"/>
    <col min="2053" max="2054" width="10.21875" customWidth="1"/>
    <col min="2055" max="2083" width="11.44140625" customWidth="1"/>
    <col min="2305" max="2305" width="1.33203125" customWidth="1"/>
    <col min="2306" max="2306" width="8" customWidth="1"/>
    <col min="2307" max="2307" width="45.109375" customWidth="1"/>
    <col min="2308" max="2308" width="18" customWidth="1"/>
    <col min="2309" max="2310" width="10.21875" customWidth="1"/>
    <col min="2311" max="2339" width="11.44140625" customWidth="1"/>
    <col min="2561" max="2561" width="1.33203125" customWidth="1"/>
    <col min="2562" max="2562" width="8" customWidth="1"/>
    <col min="2563" max="2563" width="45.109375" customWidth="1"/>
    <col min="2564" max="2564" width="18" customWidth="1"/>
    <col min="2565" max="2566" width="10.21875" customWidth="1"/>
    <col min="2567" max="2595" width="11.44140625" customWidth="1"/>
    <col min="2817" max="2817" width="1.33203125" customWidth="1"/>
    <col min="2818" max="2818" width="8" customWidth="1"/>
    <col min="2819" max="2819" width="45.109375" customWidth="1"/>
    <col min="2820" max="2820" width="18" customWidth="1"/>
    <col min="2821" max="2822" width="10.21875" customWidth="1"/>
    <col min="2823" max="2851" width="11.44140625" customWidth="1"/>
    <col min="3073" max="3073" width="1.33203125" customWidth="1"/>
    <col min="3074" max="3074" width="8" customWidth="1"/>
    <col min="3075" max="3075" width="45.109375" customWidth="1"/>
    <col min="3076" max="3076" width="18" customWidth="1"/>
    <col min="3077" max="3078" width="10.21875" customWidth="1"/>
    <col min="3079" max="3107" width="11.44140625" customWidth="1"/>
    <col min="3329" max="3329" width="1.33203125" customWidth="1"/>
    <col min="3330" max="3330" width="8" customWidth="1"/>
    <col min="3331" max="3331" width="45.109375" customWidth="1"/>
    <col min="3332" max="3332" width="18" customWidth="1"/>
    <col min="3333" max="3334" width="10.21875" customWidth="1"/>
    <col min="3335" max="3363" width="11.44140625" customWidth="1"/>
    <col min="3585" max="3585" width="1.33203125" customWidth="1"/>
    <col min="3586" max="3586" width="8" customWidth="1"/>
    <col min="3587" max="3587" width="45.109375" customWidth="1"/>
    <col min="3588" max="3588" width="18" customWidth="1"/>
    <col min="3589" max="3590" width="10.21875" customWidth="1"/>
    <col min="3591" max="3619" width="11.44140625" customWidth="1"/>
    <col min="3841" max="3841" width="1.33203125" customWidth="1"/>
    <col min="3842" max="3842" width="8" customWidth="1"/>
    <col min="3843" max="3843" width="45.109375" customWidth="1"/>
    <col min="3844" max="3844" width="18" customWidth="1"/>
    <col min="3845" max="3846" width="10.21875" customWidth="1"/>
    <col min="3847" max="3875" width="11.44140625" customWidth="1"/>
    <col min="4097" max="4097" width="1.33203125" customWidth="1"/>
    <col min="4098" max="4098" width="8" customWidth="1"/>
    <col min="4099" max="4099" width="45.109375" customWidth="1"/>
    <col min="4100" max="4100" width="18" customWidth="1"/>
    <col min="4101" max="4102" width="10.21875" customWidth="1"/>
    <col min="4103" max="4131" width="11.44140625" customWidth="1"/>
    <col min="4353" max="4353" width="1.33203125" customWidth="1"/>
    <col min="4354" max="4354" width="8" customWidth="1"/>
    <col min="4355" max="4355" width="45.109375" customWidth="1"/>
    <col min="4356" max="4356" width="18" customWidth="1"/>
    <col min="4357" max="4358" width="10.21875" customWidth="1"/>
    <col min="4359" max="4387" width="11.44140625" customWidth="1"/>
    <col min="4609" max="4609" width="1.33203125" customWidth="1"/>
    <col min="4610" max="4610" width="8" customWidth="1"/>
    <col min="4611" max="4611" width="45.109375" customWidth="1"/>
    <col min="4612" max="4612" width="18" customWidth="1"/>
    <col min="4613" max="4614" width="10.21875" customWidth="1"/>
    <col min="4615" max="4643" width="11.44140625" customWidth="1"/>
    <col min="4865" max="4865" width="1.33203125" customWidth="1"/>
    <col min="4866" max="4866" width="8" customWidth="1"/>
    <col min="4867" max="4867" width="45.109375" customWidth="1"/>
    <col min="4868" max="4868" width="18" customWidth="1"/>
    <col min="4869" max="4870" width="10.21875" customWidth="1"/>
    <col min="4871" max="4899" width="11.44140625" customWidth="1"/>
    <col min="5121" max="5121" width="1.33203125" customWidth="1"/>
    <col min="5122" max="5122" width="8" customWidth="1"/>
    <col min="5123" max="5123" width="45.109375" customWidth="1"/>
    <col min="5124" max="5124" width="18" customWidth="1"/>
    <col min="5125" max="5126" width="10.21875" customWidth="1"/>
    <col min="5127" max="5155" width="11.44140625" customWidth="1"/>
    <col min="5377" max="5377" width="1.33203125" customWidth="1"/>
    <col min="5378" max="5378" width="8" customWidth="1"/>
    <col min="5379" max="5379" width="45.109375" customWidth="1"/>
    <col min="5380" max="5380" width="18" customWidth="1"/>
    <col min="5381" max="5382" width="10.21875" customWidth="1"/>
    <col min="5383" max="5411" width="11.44140625" customWidth="1"/>
    <col min="5633" max="5633" width="1.33203125" customWidth="1"/>
    <col min="5634" max="5634" width="8" customWidth="1"/>
    <col min="5635" max="5635" width="45.109375" customWidth="1"/>
    <col min="5636" max="5636" width="18" customWidth="1"/>
    <col min="5637" max="5638" width="10.21875" customWidth="1"/>
    <col min="5639" max="5667" width="11.44140625" customWidth="1"/>
    <col min="5889" max="5889" width="1.33203125" customWidth="1"/>
    <col min="5890" max="5890" width="8" customWidth="1"/>
    <col min="5891" max="5891" width="45.109375" customWidth="1"/>
    <col min="5892" max="5892" width="18" customWidth="1"/>
    <col min="5893" max="5894" width="10.21875" customWidth="1"/>
    <col min="5895" max="5923" width="11.44140625" customWidth="1"/>
    <col min="6145" max="6145" width="1.33203125" customWidth="1"/>
    <col min="6146" max="6146" width="8" customWidth="1"/>
    <col min="6147" max="6147" width="45.109375" customWidth="1"/>
    <col min="6148" max="6148" width="18" customWidth="1"/>
    <col min="6149" max="6150" width="10.21875" customWidth="1"/>
    <col min="6151" max="6179" width="11.44140625" customWidth="1"/>
    <col min="6401" max="6401" width="1.33203125" customWidth="1"/>
    <col min="6402" max="6402" width="8" customWidth="1"/>
    <col min="6403" max="6403" width="45.109375" customWidth="1"/>
    <col min="6404" max="6404" width="18" customWidth="1"/>
    <col min="6405" max="6406" width="10.21875" customWidth="1"/>
    <col min="6407" max="6435" width="11.44140625" customWidth="1"/>
    <col min="6657" max="6657" width="1.33203125" customWidth="1"/>
    <col min="6658" max="6658" width="8" customWidth="1"/>
    <col min="6659" max="6659" width="45.109375" customWidth="1"/>
    <col min="6660" max="6660" width="18" customWidth="1"/>
    <col min="6661" max="6662" width="10.21875" customWidth="1"/>
    <col min="6663" max="6691" width="11.44140625" customWidth="1"/>
    <col min="6913" max="6913" width="1.33203125" customWidth="1"/>
    <col min="6914" max="6914" width="8" customWidth="1"/>
    <col min="6915" max="6915" width="45.109375" customWidth="1"/>
    <col min="6916" max="6916" width="18" customWidth="1"/>
    <col min="6917" max="6918" width="10.21875" customWidth="1"/>
    <col min="6919" max="6947" width="11.44140625" customWidth="1"/>
    <col min="7169" max="7169" width="1.33203125" customWidth="1"/>
    <col min="7170" max="7170" width="8" customWidth="1"/>
    <col min="7171" max="7171" width="45.109375" customWidth="1"/>
    <col min="7172" max="7172" width="18" customWidth="1"/>
    <col min="7173" max="7174" width="10.21875" customWidth="1"/>
    <col min="7175" max="7203" width="11.44140625" customWidth="1"/>
    <col min="7425" max="7425" width="1.33203125" customWidth="1"/>
    <col min="7426" max="7426" width="8" customWidth="1"/>
    <col min="7427" max="7427" width="45.109375" customWidth="1"/>
    <col min="7428" max="7428" width="18" customWidth="1"/>
    <col min="7429" max="7430" width="10.21875" customWidth="1"/>
    <col min="7431" max="7459" width="11.44140625" customWidth="1"/>
    <col min="7681" max="7681" width="1.33203125" customWidth="1"/>
    <col min="7682" max="7682" width="8" customWidth="1"/>
    <col min="7683" max="7683" width="45.109375" customWidth="1"/>
    <col min="7684" max="7684" width="18" customWidth="1"/>
    <col min="7685" max="7686" width="10.21875" customWidth="1"/>
    <col min="7687" max="7715" width="11.44140625" customWidth="1"/>
    <col min="7937" max="7937" width="1.33203125" customWidth="1"/>
    <col min="7938" max="7938" width="8" customWidth="1"/>
    <col min="7939" max="7939" width="45.109375" customWidth="1"/>
    <col min="7940" max="7940" width="18" customWidth="1"/>
    <col min="7941" max="7942" width="10.21875" customWidth="1"/>
    <col min="7943" max="7971" width="11.44140625" customWidth="1"/>
    <col min="8193" max="8193" width="1.33203125" customWidth="1"/>
    <col min="8194" max="8194" width="8" customWidth="1"/>
    <col min="8195" max="8195" width="45.109375" customWidth="1"/>
    <col min="8196" max="8196" width="18" customWidth="1"/>
    <col min="8197" max="8198" width="10.21875" customWidth="1"/>
    <col min="8199" max="8227" width="11.44140625" customWidth="1"/>
    <col min="8449" max="8449" width="1.33203125" customWidth="1"/>
    <col min="8450" max="8450" width="8" customWidth="1"/>
    <col min="8451" max="8451" width="45.109375" customWidth="1"/>
    <col min="8452" max="8452" width="18" customWidth="1"/>
    <col min="8453" max="8454" width="10.21875" customWidth="1"/>
    <col min="8455" max="8483" width="11.44140625" customWidth="1"/>
    <col min="8705" max="8705" width="1.33203125" customWidth="1"/>
    <col min="8706" max="8706" width="8" customWidth="1"/>
    <col min="8707" max="8707" width="45.109375" customWidth="1"/>
    <col min="8708" max="8708" width="18" customWidth="1"/>
    <col min="8709" max="8710" width="10.21875" customWidth="1"/>
    <col min="8711" max="8739" width="11.44140625" customWidth="1"/>
    <col min="8961" max="8961" width="1.33203125" customWidth="1"/>
    <col min="8962" max="8962" width="8" customWidth="1"/>
    <col min="8963" max="8963" width="45.109375" customWidth="1"/>
    <col min="8964" max="8964" width="18" customWidth="1"/>
    <col min="8965" max="8966" width="10.21875" customWidth="1"/>
    <col min="8967" max="8995" width="11.44140625" customWidth="1"/>
    <col min="9217" max="9217" width="1.33203125" customWidth="1"/>
    <col min="9218" max="9218" width="8" customWidth="1"/>
    <col min="9219" max="9219" width="45.109375" customWidth="1"/>
    <col min="9220" max="9220" width="18" customWidth="1"/>
    <col min="9221" max="9222" width="10.21875" customWidth="1"/>
    <col min="9223" max="9251" width="11.44140625" customWidth="1"/>
    <col min="9473" max="9473" width="1.33203125" customWidth="1"/>
    <col min="9474" max="9474" width="8" customWidth="1"/>
    <col min="9475" max="9475" width="45.109375" customWidth="1"/>
    <col min="9476" max="9476" width="18" customWidth="1"/>
    <col min="9477" max="9478" width="10.21875" customWidth="1"/>
    <col min="9479" max="9507" width="11.44140625" customWidth="1"/>
    <col min="9729" max="9729" width="1.33203125" customWidth="1"/>
    <col min="9730" max="9730" width="8" customWidth="1"/>
    <col min="9731" max="9731" width="45.109375" customWidth="1"/>
    <col min="9732" max="9732" width="18" customWidth="1"/>
    <col min="9733" max="9734" width="10.21875" customWidth="1"/>
    <col min="9735" max="9763" width="11.44140625" customWidth="1"/>
    <col min="9985" max="9985" width="1.33203125" customWidth="1"/>
    <col min="9986" max="9986" width="8" customWidth="1"/>
    <col min="9987" max="9987" width="45.109375" customWidth="1"/>
    <col min="9988" max="9988" width="18" customWidth="1"/>
    <col min="9989" max="9990" width="10.21875" customWidth="1"/>
    <col min="9991" max="10019" width="11.44140625" customWidth="1"/>
    <col min="10241" max="10241" width="1.33203125" customWidth="1"/>
    <col min="10242" max="10242" width="8" customWidth="1"/>
    <col min="10243" max="10243" width="45.109375" customWidth="1"/>
    <col min="10244" max="10244" width="18" customWidth="1"/>
    <col min="10245" max="10246" width="10.21875" customWidth="1"/>
    <col min="10247" max="10275" width="11.44140625" customWidth="1"/>
    <col min="10497" max="10497" width="1.33203125" customWidth="1"/>
    <col min="10498" max="10498" width="8" customWidth="1"/>
    <col min="10499" max="10499" width="45.109375" customWidth="1"/>
    <col min="10500" max="10500" width="18" customWidth="1"/>
    <col min="10501" max="10502" width="10.21875" customWidth="1"/>
    <col min="10503" max="10531" width="11.44140625" customWidth="1"/>
    <col min="10753" max="10753" width="1.33203125" customWidth="1"/>
    <col min="10754" max="10754" width="8" customWidth="1"/>
    <col min="10755" max="10755" width="45.109375" customWidth="1"/>
    <col min="10756" max="10756" width="18" customWidth="1"/>
    <col min="10757" max="10758" width="10.21875" customWidth="1"/>
    <col min="10759" max="10787" width="11.44140625" customWidth="1"/>
    <col min="11009" max="11009" width="1.33203125" customWidth="1"/>
    <col min="11010" max="11010" width="8" customWidth="1"/>
    <col min="11011" max="11011" width="45.109375" customWidth="1"/>
    <col min="11012" max="11012" width="18" customWidth="1"/>
    <col min="11013" max="11014" width="10.21875" customWidth="1"/>
    <col min="11015" max="11043" width="11.44140625" customWidth="1"/>
    <col min="11265" max="11265" width="1.33203125" customWidth="1"/>
    <col min="11266" max="11266" width="8" customWidth="1"/>
    <col min="11267" max="11267" width="45.109375" customWidth="1"/>
    <col min="11268" max="11268" width="18" customWidth="1"/>
    <col min="11269" max="11270" width="10.21875" customWidth="1"/>
    <col min="11271" max="11299" width="11.44140625" customWidth="1"/>
    <col min="11521" max="11521" width="1.33203125" customWidth="1"/>
    <col min="11522" max="11522" width="8" customWidth="1"/>
    <col min="11523" max="11523" width="45.109375" customWidth="1"/>
    <col min="11524" max="11524" width="18" customWidth="1"/>
    <col min="11525" max="11526" width="10.21875" customWidth="1"/>
    <col min="11527" max="11555" width="11.44140625" customWidth="1"/>
    <col min="11777" max="11777" width="1.33203125" customWidth="1"/>
    <col min="11778" max="11778" width="8" customWidth="1"/>
    <col min="11779" max="11779" width="45.109375" customWidth="1"/>
    <col min="11780" max="11780" width="18" customWidth="1"/>
    <col min="11781" max="11782" width="10.21875" customWidth="1"/>
    <col min="11783" max="11811" width="11.44140625" customWidth="1"/>
    <col min="12033" max="12033" width="1.33203125" customWidth="1"/>
    <col min="12034" max="12034" width="8" customWidth="1"/>
    <col min="12035" max="12035" width="45.109375" customWidth="1"/>
    <col min="12036" max="12036" width="18" customWidth="1"/>
    <col min="12037" max="12038" width="10.21875" customWidth="1"/>
    <col min="12039" max="12067" width="11.44140625" customWidth="1"/>
    <col min="12289" max="12289" width="1.33203125" customWidth="1"/>
    <col min="12290" max="12290" width="8" customWidth="1"/>
    <col min="12291" max="12291" width="45.109375" customWidth="1"/>
    <col min="12292" max="12292" width="18" customWidth="1"/>
    <col min="12293" max="12294" width="10.21875" customWidth="1"/>
    <col min="12295" max="12323" width="11.44140625" customWidth="1"/>
    <col min="12545" max="12545" width="1.33203125" customWidth="1"/>
    <col min="12546" max="12546" width="8" customWidth="1"/>
    <col min="12547" max="12547" width="45.109375" customWidth="1"/>
    <col min="12548" max="12548" width="18" customWidth="1"/>
    <col min="12549" max="12550" width="10.21875" customWidth="1"/>
    <col min="12551" max="12579" width="11.44140625" customWidth="1"/>
    <col min="12801" max="12801" width="1.33203125" customWidth="1"/>
    <col min="12802" max="12802" width="8" customWidth="1"/>
    <col min="12803" max="12803" width="45.109375" customWidth="1"/>
    <col min="12804" max="12804" width="18" customWidth="1"/>
    <col min="12805" max="12806" width="10.21875" customWidth="1"/>
    <col min="12807" max="12835" width="11.44140625" customWidth="1"/>
    <col min="13057" max="13057" width="1.33203125" customWidth="1"/>
    <col min="13058" max="13058" width="8" customWidth="1"/>
    <col min="13059" max="13059" width="45.109375" customWidth="1"/>
    <col min="13060" max="13060" width="18" customWidth="1"/>
    <col min="13061" max="13062" width="10.21875" customWidth="1"/>
    <col min="13063" max="13091" width="11.44140625" customWidth="1"/>
    <col min="13313" max="13313" width="1.33203125" customWidth="1"/>
    <col min="13314" max="13314" width="8" customWidth="1"/>
    <col min="13315" max="13315" width="45.109375" customWidth="1"/>
    <col min="13316" max="13316" width="18" customWidth="1"/>
    <col min="13317" max="13318" width="10.21875" customWidth="1"/>
    <col min="13319" max="13347" width="11.44140625" customWidth="1"/>
    <col min="13569" max="13569" width="1.33203125" customWidth="1"/>
    <col min="13570" max="13570" width="8" customWidth="1"/>
    <col min="13571" max="13571" width="45.109375" customWidth="1"/>
    <col min="13572" max="13572" width="18" customWidth="1"/>
    <col min="13573" max="13574" width="10.21875" customWidth="1"/>
    <col min="13575" max="13603" width="11.44140625" customWidth="1"/>
    <col min="13825" max="13825" width="1.33203125" customWidth="1"/>
    <col min="13826" max="13826" width="8" customWidth="1"/>
    <col min="13827" max="13827" width="45.109375" customWidth="1"/>
    <col min="13828" max="13828" width="18" customWidth="1"/>
    <col min="13829" max="13830" width="10.21875" customWidth="1"/>
    <col min="13831" max="13859" width="11.44140625" customWidth="1"/>
    <col min="14081" max="14081" width="1.33203125" customWidth="1"/>
    <col min="14082" max="14082" width="8" customWidth="1"/>
    <col min="14083" max="14083" width="45.109375" customWidth="1"/>
    <col min="14084" max="14084" width="18" customWidth="1"/>
    <col min="14085" max="14086" width="10.21875" customWidth="1"/>
    <col min="14087" max="14115" width="11.44140625" customWidth="1"/>
    <col min="14337" max="14337" width="1.33203125" customWidth="1"/>
    <col min="14338" max="14338" width="8" customWidth="1"/>
    <col min="14339" max="14339" width="45.109375" customWidth="1"/>
    <col min="14340" max="14340" width="18" customWidth="1"/>
    <col min="14341" max="14342" width="10.21875" customWidth="1"/>
    <col min="14343" max="14371" width="11.44140625" customWidth="1"/>
    <col min="14593" max="14593" width="1.33203125" customWidth="1"/>
    <col min="14594" max="14594" width="8" customWidth="1"/>
    <col min="14595" max="14595" width="45.109375" customWidth="1"/>
    <col min="14596" max="14596" width="18" customWidth="1"/>
    <col min="14597" max="14598" width="10.21875" customWidth="1"/>
    <col min="14599" max="14627" width="11.44140625" customWidth="1"/>
    <col min="14849" max="14849" width="1.33203125" customWidth="1"/>
    <col min="14850" max="14850" width="8" customWidth="1"/>
    <col min="14851" max="14851" width="45.109375" customWidth="1"/>
    <col min="14852" max="14852" width="18" customWidth="1"/>
    <col min="14853" max="14854" width="10.21875" customWidth="1"/>
    <col min="14855" max="14883" width="11.44140625" customWidth="1"/>
    <col min="15105" max="15105" width="1.33203125" customWidth="1"/>
    <col min="15106" max="15106" width="8" customWidth="1"/>
    <col min="15107" max="15107" width="45.109375" customWidth="1"/>
    <col min="15108" max="15108" width="18" customWidth="1"/>
    <col min="15109" max="15110" width="10.21875" customWidth="1"/>
    <col min="15111" max="15139" width="11.44140625" customWidth="1"/>
    <col min="15361" max="15361" width="1.33203125" customWidth="1"/>
    <col min="15362" max="15362" width="8" customWidth="1"/>
    <col min="15363" max="15363" width="45.109375" customWidth="1"/>
    <col min="15364" max="15364" width="18" customWidth="1"/>
    <col min="15365" max="15366" width="10.21875" customWidth="1"/>
    <col min="15367" max="15395" width="11.44140625" customWidth="1"/>
    <col min="15617" max="15617" width="1.33203125" customWidth="1"/>
    <col min="15618" max="15618" width="8" customWidth="1"/>
    <col min="15619" max="15619" width="45.109375" customWidth="1"/>
    <col min="15620" max="15620" width="18" customWidth="1"/>
    <col min="15621" max="15622" width="10.21875" customWidth="1"/>
    <col min="15623" max="15651" width="11.44140625" customWidth="1"/>
    <col min="15873" max="15873" width="1.33203125" customWidth="1"/>
    <col min="15874" max="15874" width="8" customWidth="1"/>
    <col min="15875" max="15875" width="45.109375" customWidth="1"/>
    <col min="15876" max="15876" width="18" customWidth="1"/>
    <col min="15877" max="15878" width="10.21875" customWidth="1"/>
    <col min="15879" max="15907" width="11.44140625" customWidth="1"/>
    <col min="16129" max="16129" width="1.33203125" customWidth="1"/>
    <col min="16130" max="16130" width="8" customWidth="1"/>
    <col min="16131" max="16131" width="45.109375" customWidth="1"/>
    <col min="16132" max="16132" width="18" customWidth="1"/>
    <col min="16133" max="16134" width="10.21875" customWidth="1"/>
    <col min="16135" max="16163" width="11.44140625" customWidth="1"/>
  </cols>
  <sheetData>
    <row r="1" spans="1:36" ht="18">
      <c r="A1" s="299"/>
      <c r="B1" s="206" t="s">
        <v>612</v>
      </c>
      <c r="C1" s="300"/>
      <c r="D1" s="301"/>
      <c r="E1" s="302"/>
      <c r="F1" s="302"/>
      <c r="G1" s="302"/>
      <c r="H1" s="30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304"/>
      <c r="AH1" s="304"/>
      <c r="AI1" s="304"/>
    </row>
    <row r="2" spans="1:36" ht="15.75" thickBot="1">
      <c r="A2" s="202"/>
      <c r="B2" s="213"/>
      <c r="C2" s="305"/>
      <c r="D2" s="105"/>
      <c r="E2" s="86"/>
      <c r="F2" s="86"/>
      <c r="G2" s="494" t="s">
        <v>613</v>
      </c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</row>
    <row r="3" spans="1:36" ht="31.5">
      <c r="A3" s="306"/>
      <c r="B3" s="307" t="s">
        <v>614</v>
      </c>
      <c r="C3" s="394" t="s">
        <v>615</v>
      </c>
      <c r="D3" s="395" t="s">
        <v>616</v>
      </c>
      <c r="E3" s="396" t="s">
        <v>161</v>
      </c>
      <c r="F3" s="396" t="s">
        <v>211</v>
      </c>
      <c r="G3" s="397" t="str">
        <f>'TITLE PAGE'!D14</f>
        <v>2017/18</v>
      </c>
      <c r="H3" s="398" t="str">
        <f>'WRZ summary'!E3</f>
        <v>For info 2017-18</v>
      </c>
      <c r="I3" s="398" t="str">
        <f>'WRZ summary'!F3</f>
        <v>For info 2018-19</v>
      </c>
      <c r="J3" s="398" t="str">
        <f>'WRZ summary'!G3</f>
        <v>For info 2019-20</v>
      </c>
      <c r="K3" s="395" t="str">
        <f>'WRZ summary'!H3</f>
        <v>2020-21</v>
      </c>
      <c r="L3" s="395" t="str">
        <f>'WRZ summary'!I3</f>
        <v>2021-22</v>
      </c>
      <c r="M3" s="395" t="str">
        <f>'WRZ summary'!J3</f>
        <v>2022-23</v>
      </c>
      <c r="N3" s="395" t="str">
        <f>'WRZ summary'!K3</f>
        <v>2023-24</v>
      </c>
      <c r="O3" s="395" t="str">
        <f>'WRZ summary'!L3</f>
        <v>2024-25</v>
      </c>
      <c r="P3" s="395" t="str">
        <f>'WRZ summary'!M3</f>
        <v>2025-26</v>
      </c>
      <c r="Q3" s="395" t="str">
        <f>'WRZ summary'!N3</f>
        <v>2026-27</v>
      </c>
      <c r="R3" s="395" t="str">
        <f>'WRZ summary'!O3</f>
        <v>2027-28</v>
      </c>
      <c r="S3" s="395" t="str">
        <f>'WRZ summary'!P3</f>
        <v>2028-29</v>
      </c>
      <c r="T3" s="395" t="str">
        <f>'WRZ summary'!Q3</f>
        <v>2029-2030</v>
      </c>
      <c r="U3" s="395" t="str">
        <f>'WRZ summary'!R3</f>
        <v>2030-2031</v>
      </c>
      <c r="V3" s="395" t="str">
        <f>'WRZ summary'!S3</f>
        <v>2031-2032</v>
      </c>
      <c r="W3" s="395" t="str">
        <f>'WRZ summary'!T3</f>
        <v>2032-33</v>
      </c>
      <c r="X3" s="395" t="str">
        <f>'WRZ summary'!U3</f>
        <v>2033-34</v>
      </c>
      <c r="Y3" s="395" t="str">
        <f>'WRZ summary'!V3</f>
        <v>2034-35</v>
      </c>
      <c r="Z3" s="395" t="str">
        <f>'WRZ summary'!W3</f>
        <v>2035-36</v>
      </c>
      <c r="AA3" s="395" t="str">
        <f>'WRZ summary'!X3</f>
        <v>2036-37</v>
      </c>
      <c r="AB3" s="395" t="str">
        <f>'WRZ summary'!Y3</f>
        <v>2037-38</v>
      </c>
      <c r="AC3" s="395" t="str">
        <f>'WRZ summary'!Z3</f>
        <v>2038-39</v>
      </c>
      <c r="AD3" s="395" t="str">
        <f>'WRZ summary'!AA3</f>
        <v>2039-40</v>
      </c>
      <c r="AE3" s="395" t="str">
        <f>'WRZ summary'!AB3</f>
        <v>2040-41</v>
      </c>
      <c r="AF3" s="395" t="str">
        <f>'WRZ summary'!AC3</f>
        <v>2040-42</v>
      </c>
      <c r="AG3" s="395" t="str">
        <f>'WRZ summary'!AD3</f>
        <v>2040-43</v>
      </c>
      <c r="AH3" s="395" t="str">
        <f>'WRZ summary'!AE3</f>
        <v>2040-44</v>
      </c>
      <c r="AI3" s="399" t="str">
        <f>'WRZ summary'!AF3</f>
        <v>2040-45</v>
      </c>
      <c r="AJ3" s="378"/>
    </row>
    <row r="4" spans="1:36">
      <c r="A4" s="298"/>
      <c r="B4" s="308">
        <v>58</v>
      </c>
      <c r="C4" s="400" t="s">
        <v>617</v>
      </c>
      <c r="D4" s="309" t="s">
        <v>141</v>
      </c>
      <c r="E4" s="310" t="s">
        <v>93</v>
      </c>
      <c r="F4" s="310">
        <v>2</v>
      </c>
      <c r="G4" s="401">
        <f>SUM(G5+G8+G11+G14+G24+G27)</f>
        <v>0</v>
      </c>
      <c r="H4" s="402">
        <f t="shared" ref="H4:AI4" si="0">SUM(H5,H8,H11,H14,H18,H21,H24,H27)</f>
        <v>0</v>
      </c>
      <c r="I4" s="402">
        <f t="shared" si="0"/>
        <v>0</v>
      </c>
      <c r="J4" s="402">
        <f t="shared" si="0"/>
        <v>0</v>
      </c>
      <c r="K4" s="568">
        <f t="shared" si="0"/>
        <v>0</v>
      </c>
      <c r="L4" s="568">
        <f t="shared" si="0"/>
        <v>0</v>
      </c>
      <c r="M4" s="568">
        <f t="shared" si="0"/>
        <v>0</v>
      </c>
      <c r="N4" s="568">
        <f t="shared" si="0"/>
        <v>0</v>
      </c>
      <c r="O4" s="568">
        <f t="shared" si="0"/>
        <v>0</v>
      </c>
      <c r="P4" s="568">
        <f t="shared" si="0"/>
        <v>0</v>
      </c>
      <c r="Q4" s="568">
        <f t="shared" si="0"/>
        <v>0</v>
      </c>
      <c r="R4" s="568">
        <f t="shared" si="0"/>
        <v>0</v>
      </c>
      <c r="S4" s="568">
        <f t="shared" si="0"/>
        <v>0</v>
      </c>
      <c r="T4" s="568">
        <f t="shared" si="0"/>
        <v>0</v>
      </c>
      <c r="U4" s="568">
        <f t="shared" si="0"/>
        <v>0</v>
      </c>
      <c r="V4" s="568">
        <f t="shared" si="0"/>
        <v>0</v>
      </c>
      <c r="W4" s="568">
        <f t="shared" si="0"/>
        <v>0</v>
      </c>
      <c r="X4" s="568">
        <f t="shared" si="0"/>
        <v>0</v>
      </c>
      <c r="Y4" s="568">
        <f t="shared" si="0"/>
        <v>0</v>
      </c>
      <c r="Z4" s="568">
        <f t="shared" si="0"/>
        <v>0</v>
      </c>
      <c r="AA4" s="568">
        <f t="shared" si="0"/>
        <v>0</v>
      </c>
      <c r="AB4" s="568">
        <f t="shared" si="0"/>
        <v>0</v>
      </c>
      <c r="AC4" s="568">
        <f t="shared" si="0"/>
        <v>0</v>
      </c>
      <c r="AD4" s="568">
        <f t="shared" si="0"/>
        <v>0</v>
      </c>
      <c r="AE4" s="568">
        <f t="shared" si="0"/>
        <v>0</v>
      </c>
      <c r="AF4" s="568">
        <f t="shared" si="0"/>
        <v>0</v>
      </c>
      <c r="AG4" s="568">
        <f t="shared" si="0"/>
        <v>0</v>
      </c>
      <c r="AH4" s="568">
        <f t="shared" si="0"/>
        <v>0</v>
      </c>
      <c r="AI4" s="568">
        <f t="shared" si="0"/>
        <v>0</v>
      </c>
      <c r="AJ4" s="378"/>
    </row>
    <row r="5" spans="1:36">
      <c r="A5" s="211"/>
      <c r="B5" s="792">
        <f>B4+0.1</f>
        <v>58.1</v>
      </c>
      <c r="C5" s="793" t="s">
        <v>618</v>
      </c>
      <c r="D5" s="311" t="s">
        <v>141</v>
      </c>
      <c r="E5" s="794" t="s">
        <v>93</v>
      </c>
      <c r="F5" s="794">
        <v>2</v>
      </c>
      <c r="G5" s="606">
        <f t="shared" ref="G5:AI5" si="1">SUM(G6:G7)</f>
        <v>0</v>
      </c>
      <c r="H5" s="369">
        <f t="shared" si="1"/>
        <v>0</v>
      </c>
      <c r="I5" s="369">
        <f t="shared" si="1"/>
        <v>0</v>
      </c>
      <c r="J5" s="369">
        <f t="shared" si="1"/>
        <v>0</v>
      </c>
      <c r="K5" s="568">
        <f t="shared" si="1"/>
        <v>0</v>
      </c>
      <c r="L5" s="568">
        <f t="shared" si="1"/>
        <v>0</v>
      </c>
      <c r="M5" s="568">
        <f t="shared" si="1"/>
        <v>0</v>
      </c>
      <c r="N5" s="568">
        <f t="shared" si="1"/>
        <v>0</v>
      </c>
      <c r="O5" s="568">
        <f t="shared" si="1"/>
        <v>0</v>
      </c>
      <c r="P5" s="568">
        <f t="shared" si="1"/>
        <v>0</v>
      </c>
      <c r="Q5" s="568">
        <f t="shared" si="1"/>
        <v>0</v>
      </c>
      <c r="R5" s="568">
        <f t="shared" si="1"/>
        <v>0</v>
      </c>
      <c r="S5" s="568">
        <f t="shared" si="1"/>
        <v>0</v>
      </c>
      <c r="T5" s="568">
        <f t="shared" si="1"/>
        <v>0</v>
      </c>
      <c r="U5" s="568">
        <f t="shared" si="1"/>
        <v>0</v>
      </c>
      <c r="V5" s="568">
        <f t="shared" si="1"/>
        <v>0</v>
      </c>
      <c r="W5" s="568">
        <f t="shared" si="1"/>
        <v>0</v>
      </c>
      <c r="X5" s="568">
        <f t="shared" si="1"/>
        <v>0</v>
      </c>
      <c r="Y5" s="568">
        <f t="shared" si="1"/>
        <v>0</v>
      </c>
      <c r="Z5" s="568">
        <f t="shared" si="1"/>
        <v>0</v>
      </c>
      <c r="AA5" s="568">
        <f t="shared" si="1"/>
        <v>0</v>
      </c>
      <c r="AB5" s="568">
        <f t="shared" si="1"/>
        <v>0</v>
      </c>
      <c r="AC5" s="568">
        <f t="shared" si="1"/>
        <v>0</v>
      </c>
      <c r="AD5" s="568">
        <f t="shared" si="1"/>
        <v>0</v>
      </c>
      <c r="AE5" s="568">
        <f t="shared" si="1"/>
        <v>0</v>
      </c>
      <c r="AF5" s="568">
        <f t="shared" si="1"/>
        <v>0</v>
      </c>
      <c r="AG5" s="568">
        <f t="shared" si="1"/>
        <v>0</v>
      </c>
      <c r="AH5" s="568">
        <f t="shared" si="1"/>
        <v>0</v>
      </c>
      <c r="AI5" s="568">
        <f t="shared" si="1"/>
        <v>0</v>
      </c>
      <c r="AJ5" s="378"/>
    </row>
    <row r="6" spans="1:36">
      <c r="A6" s="211"/>
      <c r="B6" s="312" t="s">
        <v>141</v>
      </c>
      <c r="C6" s="795"/>
      <c r="D6" s="795"/>
      <c r="E6" s="796" t="s">
        <v>93</v>
      </c>
      <c r="F6" s="796">
        <v>2</v>
      </c>
      <c r="G6" s="606"/>
      <c r="H6" s="369"/>
      <c r="I6" s="369"/>
      <c r="J6" s="369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618"/>
      <c r="AJ6" s="378"/>
    </row>
    <row r="7" spans="1:36">
      <c r="A7" s="211"/>
      <c r="B7" s="607" t="s">
        <v>141</v>
      </c>
      <c r="C7" s="371" t="s">
        <v>619</v>
      </c>
      <c r="D7" s="797" t="s">
        <v>141</v>
      </c>
      <c r="E7" s="595" t="s">
        <v>141</v>
      </c>
      <c r="F7" s="595"/>
      <c r="G7" s="798" t="s">
        <v>141</v>
      </c>
      <c r="H7" s="372" t="s">
        <v>141</v>
      </c>
      <c r="I7" s="372" t="s">
        <v>141</v>
      </c>
      <c r="J7" s="372" t="s">
        <v>141</v>
      </c>
      <c r="K7" s="595" t="s">
        <v>141</v>
      </c>
      <c r="L7" s="595" t="s">
        <v>141</v>
      </c>
      <c r="M7" s="595" t="s">
        <v>141</v>
      </c>
      <c r="N7" s="595" t="s">
        <v>141</v>
      </c>
      <c r="O7" s="595" t="s">
        <v>141</v>
      </c>
      <c r="P7" s="595" t="s">
        <v>141</v>
      </c>
      <c r="Q7" s="595" t="s">
        <v>141</v>
      </c>
      <c r="R7" s="595" t="s">
        <v>141</v>
      </c>
      <c r="S7" s="595" t="s">
        <v>141</v>
      </c>
      <c r="T7" s="595" t="s">
        <v>141</v>
      </c>
      <c r="U7" s="595" t="s">
        <v>141</v>
      </c>
      <c r="V7" s="595" t="s">
        <v>141</v>
      </c>
      <c r="W7" s="595" t="s">
        <v>141</v>
      </c>
      <c r="X7" s="595" t="s">
        <v>141</v>
      </c>
      <c r="Y7" s="595" t="s">
        <v>141</v>
      </c>
      <c r="Z7" s="595" t="s">
        <v>141</v>
      </c>
      <c r="AA7" s="595" t="s">
        <v>141</v>
      </c>
      <c r="AB7" s="595" t="s">
        <v>141</v>
      </c>
      <c r="AC7" s="595" t="s">
        <v>141</v>
      </c>
      <c r="AD7" s="595" t="s">
        <v>141</v>
      </c>
      <c r="AE7" s="595" t="s">
        <v>141</v>
      </c>
      <c r="AF7" s="595" t="s">
        <v>141</v>
      </c>
      <c r="AG7" s="595" t="s">
        <v>141</v>
      </c>
      <c r="AH7" s="595" t="s">
        <v>141</v>
      </c>
      <c r="AI7" s="799" t="s">
        <v>141</v>
      </c>
      <c r="AJ7" s="378"/>
    </row>
    <row r="8" spans="1:36">
      <c r="A8" s="211"/>
      <c r="B8" s="792">
        <f>B5+0.1</f>
        <v>58.2</v>
      </c>
      <c r="C8" s="800" t="s">
        <v>620</v>
      </c>
      <c r="D8" s="801" t="s">
        <v>141</v>
      </c>
      <c r="E8" s="794" t="s">
        <v>93</v>
      </c>
      <c r="F8" s="794">
        <v>2</v>
      </c>
      <c r="G8" s="606">
        <f t="shared" ref="G8:AI8" si="2">SUM(G9:G10)</f>
        <v>0</v>
      </c>
      <c r="H8" s="369">
        <f t="shared" si="2"/>
        <v>0</v>
      </c>
      <c r="I8" s="369">
        <f t="shared" si="2"/>
        <v>0</v>
      </c>
      <c r="J8" s="369">
        <f t="shared" si="2"/>
        <v>0</v>
      </c>
      <c r="K8" s="568">
        <f t="shared" si="2"/>
        <v>0</v>
      </c>
      <c r="L8" s="568">
        <f t="shared" si="2"/>
        <v>0</v>
      </c>
      <c r="M8" s="568">
        <f t="shared" si="2"/>
        <v>0</v>
      </c>
      <c r="N8" s="568">
        <f t="shared" si="2"/>
        <v>0</v>
      </c>
      <c r="O8" s="568">
        <f t="shared" si="2"/>
        <v>0</v>
      </c>
      <c r="P8" s="568">
        <f t="shared" si="2"/>
        <v>0</v>
      </c>
      <c r="Q8" s="568">
        <f t="shared" si="2"/>
        <v>0</v>
      </c>
      <c r="R8" s="568">
        <f t="shared" si="2"/>
        <v>0</v>
      </c>
      <c r="S8" s="568">
        <f t="shared" si="2"/>
        <v>0</v>
      </c>
      <c r="T8" s="568">
        <f t="shared" si="2"/>
        <v>0</v>
      </c>
      <c r="U8" s="568">
        <f t="shared" si="2"/>
        <v>0</v>
      </c>
      <c r="V8" s="568">
        <f t="shared" si="2"/>
        <v>0</v>
      </c>
      <c r="W8" s="568">
        <f t="shared" si="2"/>
        <v>0</v>
      </c>
      <c r="X8" s="568">
        <f t="shared" si="2"/>
        <v>0</v>
      </c>
      <c r="Y8" s="568">
        <f t="shared" si="2"/>
        <v>0</v>
      </c>
      <c r="Z8" s="568">
        <f t="shared" si="2"/>
        <v>0</v>
      </c>
      <c r="AA8" s="568">
        <f t="shared" si="2"/>
        <v>0</v>
      </c>
      <c r="AB8" s="568">
        <f t="shared" si="2"/>
        <v>0</v>
      </c>
      <c r="AC8" s="568">
        <f t="shared" si="2"/>
        <v>0</v>
      </c>
      <c r="AD8" s="568">
        <f t="shared" si="2"/>
        <v>0</v>
      </c>
      <c r="AE8" s="568">
        <f t="shared" si="2"/>
        <v>0</v>
      </c>
      <c r="AF8" s="568">
        <f t="shared" si="2"/>
        <v>0</v>
      </c>
      <c r="AG8" s="568">
        <f t="shared" si="2"/>
        <v>0</v>
      </c>
      <c r="AH8" s="568">
        <f t="shared" si="2"/>
        <v>0</v>
      </c>
      <c r="AI8" s="568">
        <f t="shared" si="2"/>
        <v>0</v>
      </c>
      <c r="AJ8" s="378"/>
    </row>
    <row r="9" spans="1:36">
      <c r="A9" s="211"/>
      <c r="B9" s="312" t="s">
        <v>141</v>
      </c>
      <c r="C9" s="795"/>
      <c r="D9" s="795"/>
      <c r="E9" s="802" t="s">
        <v>93</v>
      </c>
      <c r="F9" s="802">
        <v>2</v>
      </c>
      <c r="G9" s="606"/>
      <c r="H9" s="369"/>
      <c r="I9" s="369"/>
      <c r="J9" s="369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618"/>
      <c r="AJ9" s="378"/>
    </row>
    <row r="10" spans="1:36">
      <c r="A10" s="202"/>
      <c r="B10" s="607" t="s">
        <v>141</v>
      </c>
      <c r="C10" s="371" t="s">
        <v>619</v>
      </c>
      <c r="D10" s="797" t="s">
        <v>141</v>
      </c>
      <c r="E10" s="636" t="s">
        <v>141</v>
      </c>
      <c r="F10" s="595"/>
      <c r="G10" s="798" t="s">
        <v>141</v>
      </c>
      <c r="H10" s="372" t="s">
        <v>141</v>
      </c>
      <c r="I10" s="372" t="s">
        <v>141</v>
      </c>
      <c r="J10" s="372" t="s">
        <v>141</v>
      </c>
      <c r="K10" s="595" t="s">
        <v>141</v>
      </c>
      <c r="L10" s="595" t="s">
        <v>141</v>
      </c>
      <c r="M10" s="595" t="s">
        <v>141</v>
      </c>
      <c r="N10" s="595" t="s">
        <v>141</v>
      </c>
      <c r="O10" s="595" t="s">
        <v>141</v>
      </c>
      <c r="P10" s="595" t="s">
        <v>141</v>
      </c>
      <c r="Q10" s="595" t="s">
        <v>141</v>
      </c>
      <c r="R10" s="595" t="s">
        <v>141</v>
      </c>
      <c r="S10" s="595" t="s">
        <v>141</v>
      </c>
      <c r="T10" s="595" t="s">
        <v>141</v>
      </c>
      <c r="U10" s="595" t="s">
        <v>141</v>
      </c>
      <c r="V10" s="595" t="s">
        <v>141</v>
      </c>
      <c r="W10" s="595" t="s">
        <v>141</v>
      </c>
      <c r="X10" s="595" t="s">
        <v>141</v>
      </c>
      <c r="Y10" s="595" t="s">
        <v>141</v>
      </c>
      <c r="Z10" s="595" t="s">
        <v>141</v>
      </c>
      <c r="AA10" s="595" t="s">
        <v>141</v>
      </c>
      <c r="AB10" s="595" t="s">
        <v>141</v>
      </c>
      <c r="AC10" s="595" t="s">
        <v>141</v>
      </c>
      <c r="AD10" s="595" t="s">
        <v>141</v>
      </c>
      <c r="AE10" s="595" t="s">
        <v>141</v>
      </c>
      <c r="AF10" s="595" t="s">
        <v>141</v>
      </c>
      <c r="AG10" s="595" t="s">
        <v>141</v>
      </c>
      <c r="AH10" s="595" t="s">
        <v>141</v>
      </c>
      <c r="AI10" s="799" t="s">
        <v>141</v>
      </c>
      <c r="AJ10" s="378"/>
    </row>
    <row r="11" spans="1:36">
      <c r="A11" s="211"/>
      <c r="B11" s="792">
        <f>B8+0.1</f>
        <v>58.300000000000004</v>
      </c>
      <c r="C11" s="800" t="s">
        <v>621</v>
      </c>
      <c r="D11" s="803" t="s">
        <v>141</v>
      </c>
      <c r="E11" s="557" t="s">
        <v>93</v>
      </c>
      <c r="F11" s="557">
        <v>2</v>
      </c>
      <c r="G11" s="606">
        <f t="shared" ref="G11:AI11" si="3">SUM(G12:G13)</f>
        <v>0</v>
      </c>
      <c r="H11" s="369">
        <f t="shared" si="3"/>
        <v>0</v>
      </c>
      <c r="I11" s="369">
        <f t="shared" si="3"/>
        <v>0</v>
      </c>
      <c r="J11" s="369">
        <f t="shared" si="3"/>
        <v>0</v>
      </c>
      <c r="K11" s="568">
        <f t="shared" si="3"/>
        <v>0</v>
      </c>
      <c r="L11" s="568">
        <f t="shared" si="3"/>
        <v>0</v>
      </c>
      <c r="M11" s="568">
        <f t="shared" si="3"/>
        <v>0</v>
      </c>
      <c r="N11" s="568">
        <f t="shared" si="3"/>
        <v>0</v>
      </c>
      <c r="O11" s="568">
        <f t="shared" si="3"/>
        <v>0</v>
      </c>
      <c r="P11" s="568">
        <f t="shared" si="3"/>
        <v>0</v>
      </c>
      <c r="Q11" s="568">
        <f t="shared" si="3"/>
        <v>0</v>
      </c>
      <c r="R11" s="568">
        <f t="shared" si="3"/>
        <v>0</v>
      </c>
      <c r="S11" s="568">
        <f t="shared" si="3"/>
        <v>0</v>
      </c>
      <c r="T11" s="568">
        <f t="shared" si="3"/>
        <v>0</v>
      </c>
      <c r="U11" s="568">
        <f t="shared" si="3"/>
        <v>0</v>
      </c>
      <c r="V11" s="568">
        <f t="shared" si="3"/>
        <v>0</v>
      </c>
      <c r="W11" s="568">
        <f t="shared" si="3"/>
        <v>0</v>
      </c>
      <c r="X11" s="568">
        <f t="shared" si="3"/>
        <v>0</v>
      </c>
      <c r="Y11" s="568">
        <f t="shared" si="3"/>
        <v>0</v>
      </c>
      <c r="Z11" s="568">
        <f t="shared" si="3"/>
        <v>0</v>
      </c>
      <c r="AA11" s="568">
        <f t="shared" si="3"/>
        <v>0</v>
      </c>
      <c r="AB11" s="568">
        <f t="shared" si="3"/>
        <v>0</v>
      </c>
      <c r="AC11" s="568">
        <f t="shared" si="3"/>
        <v>0</v>
      </c>
      <c r="AD11" s="568">
        <f t="shared" si="3"/>
        <v>0</v>
      </c>
      <c r="AE11" s="568">
        <f t="shared" si="3"/>
        <v>0</v>
      </c>
      <c r="AF11" s="568">
        <f t="shared" si="3"/>
        <v>0</v>
      </c>
      <c r="AG11" s="568">
        <f t="shared" si="3"/>
        <v>0</v>
      </c>
      <c r="AH11" s="568">
        <f t="shared" si="3"/>
        <v>0</v>
      </c>
      <c r="AI11" s="568">
        <f t="shared" si="3"/>
        <v>0</v>
      </c>
    </row>
    <row r="12" spans="1:36">
      <c r="A12" s="211"/>
      <c r="B12" s="312" t="s">
        <v>141</v>
      </c>
      <c r="C12" s="795"/>
      <c r="D12" s="795"/>
      <c r="E12" s="802" t="s">
        <v>93</v>
      </c>
      <c r="F12" s="802">
        <v>2</v>
      </c>
      <c r="G12" s="606"/>
      <c r="H12" s="369"/>
      <c r="I12" s="369"/>
      <c r="J12" s="369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618"/>
    </row>
    <row r="13" spans="1:36">
      <c r="A13" s="211"/>
      <c r="B13" s="607" t="s">
        <v>141</v>
      </c>
      <c r="C13" s="371" t="s">
        <v>619</v>
      </c>
      <c r="D13" s="797" t="s">
        <v>141</v>
      </c>
      <c r="E13" s="636" t="s">
        <v>141</v>
      </c>
      <c r="F13" s="595"/>
      <c r="G13" s="798" t="s">
        <v>141</v>
      </c>
      <c r="H13" s="372" t="s">
        <v>141</v>
      </c>
      <c r="I13" s="372" t="s">
        <v>141</v>
      </c>
      <c r="J13" s="372" t="s">
        <v>141</v>
      </c>
      <c r="K13" s="595" t="s">
        <v>141</v>
      </c>
      <c r="L13" s="595" t="s">
        <v>141</v>
      </c>
      <c r="M13" s="595" t="s">
        <v>141</v>
      </c>
      <c r="N13" s="595" t="s">
        <v>141</v>
      </c>
      <c r="O13" s="595" t="s">
        <v>141</v>
      </c>
      <c r="P13" s="595" t="s">
        <v>141</v>
      </c>
      <c r="Q13" s="595" t="s">
        <v>141</v>
      </c>
      <c r="R13" s="595" t="s">
        <v>141</v>
      </c>
      <c r="S13" s="595" t="s">
        <v>141</v>
      </c>
      <c r="T13" s="595" t="s">
        <v>141</v>
      </c>
      <c r="U13" s="595" t="s">
        <v>141</v>
      </c>
      <c r="V13" s="595" t="s">
        <v>141</v>
      </c>
      <c r="W13" s="595" t="s">
        <v>141</v>
      </c>
      <c r="X13" s="595" t="s">
        <v>141</v>
      </c>
      <c r="Y13" s="595" t="s">
        <v>141</v>
      </c>
      <c r="Z13" s="595" t="s">
        <v>141</v>
      </c>
      <c r="AA13" s="595" t="s">
        <v>141</v>
      </c>
      <c r="AB13" s="595" t="s">
        <v>141</v>
      </c>
      <c r="AC13" s="595" t="s">
        <v>141</v>
      </c>
      <c r="AD13" s="595" t="s">
        <v>141</v>
      </c>
      <c r="AE13" s="595" t="s">
        <v>141</v>
      </c>
      <c r="AF13" s="595" t="s">
        <v>141</v>
      </c>
      <c r="AG13" s="595" t="s">
        <v>141</v>
      </c>
      <c r="AH13" s="595" t="s">
        <v>141</v>
      </c>
      <c r="AI13" s="799" t="s">
        <v>141</v>
      </c>
    </row>
    <row r="14" spans="1:36" ht="25.5">
      <c r="A14" s="211"/>
      <c r="B14" s="792">
        <f>B11+0.1</f>
        <v>58.400000000000006</v>
      </c>
      <c r="C14" s="800" t="s">
        <v>622</v>
      </c>
      <c r="D14" s="803" t="s">
        <v>141</v>
      </c>
      <c r="E14" s="557" t="s">
        <v>93</v>
      </c>
      <c r="F14" s="557">
        <v>2</v>
      </c>
      <c r="G14" s="606">
        <f t="shared" ref="G14:AI14" si="4">SUM(G15:G16)</f>
        <v>0</v>
      </c>
      <c r="H14" s="369">
        <f t="shared" si="4"/>
        <v>0</v>
      </c>
      <c r="I14" s="369">
        <f t="shared" si="4"/>
        <v>0</v>
      </c>
      <c r="J14" s="369">
        <f t="shared" si="4"/>
        <v>0</v>
      </c>
      <c r="K14" s="568">
        <f t="shared" si="4"/>
        <v>0</v>
      </c>
      <c r="L14" s="568">
        <f t="shared" si="4"/>
        <v>0</v>
      </c>
      <c r="M14" s="568">
        <f t="shared" si="4"/>
        <v>0</v>
      </c>
      <c r="N14" s="568">
        <f t="shared" si="4"/>
        <v>0</v>
      </c>
      <c r="O14" s="568">
        <f t="shared" si="4"/>
        <v>0</v>
      </c>
      <c r="P14" s="568">
        <f t="shared" si="4"/>
        <v>0</v>
      </c>
      <c r="Q14" s="568">
        <f t="shared" si="4"/>
        <v>0</v>
      </c>
      <c r="R14" s="568">
        <f t="shared" si="4"/>
        <v>0</v>
      </c>
      <c r="S14" s="568">
        <f t="shared" si="4"/>
        <v>0</v>
      </c>
      <c r="T14" s="568">
        <f t="shared" si="4"/>
        <v>0</v>
      </c>
      <c r="U14" s="568">
        <f t="shared" si="4"/>
        <v>0</v>
      </c>
      <c r="V14" s="568">
        <f t="shared" si="4"/>
        <v>0</v>
      </c>
      <c r="W14" s="568">
        <f t="shared" si="4"/>
        <v>0</v>
      </c>
      <c r="X14" s="568">
        <f t="shared" si="4"/>
        <v>0</v>
      </c>
      <c r="Y14" s="568">
        <f t="shared" si="4"/>
        <v>0</v>
      </c>
      <c r="Z14" s="568">
        <f t="shared" si="4"/>
        <v>0</v>
      </c>
      <c r="AA14" s="568">
        <f t="shared" si="4"/>
        <v>0</v>
      </c>
      <c r="AB14" s="568">
        <f t="shared" si="4"/>
        <v>0</v>
      </c>
      <c r="AC14" s="568">
        <f t="shared" si="4"/>
        <v>0</v>
      </c>
      <c r="AD14" s="568">
        <f t="shared" si="4"/>
        <v>0</v>
      </c>
      <c r="AE14" s="568">
        <f t="shared" si="4"/>
        <v>0</v>
      </c>
      <c r="AF14" s="568">
        <f t="shared" si="4"/>
        <v>0</v>
      </c>
      <c r="AG14" s="568">
        <f t="shared" si="4"/>
        <v>0</v>
      </c>
      <c r="AH14" s="568">
        <f t="shared" si="4"/>
        <v>0</v>
      </c>
      <c r="AI14" s="568">
        <f t="shared" si="4"/>
        <v>0</v>
      </c>
    </row>
    <row r="15" spans="1:36">
      <c r="A15" s="211"/>
      <c r="B15" s="312" t="s">
        <v>141</v>
      </c>
      <c r="C15" s="795"/>
      <c r="D15" s="795"/>
      <c r="E15" s="802" t="s">
        <v>93</v>
      </c>
      <c r="F15" s="802">
        <v>2</v>
      </c>
      <c r="G15" s="606"/>
      <c r="H15" s="369"/>
      <c r="I15" s="369"/>
      <c r="J15" s="369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618"/>
    </row>
    <row r="16" spans="1:36">
      <c r="A16" s="211"/>
      <c r="B16" s="607" t="s">
        <v>141</v>
      </c>
      <c r="C16" s="371" t="s">
        <v>619</v>
      </c>
      <c r="D16" s="797" t="s">
        <v>141</v>
      </c>
      <c r="E16" s="636" t="s">
        <v>141</v>
      </c>
      <c r="F16" s="595"/>
      <c r="G16" s="798" t="s">
        <v>141</v>
      </c>
      <c r="H16" s="434" t="s">
        <v>141</v>
      </c>
      <c r="I16" s="434" t="s">
        <v>141</v>
      </c>
      <c r="J16" s="434" t="s">
        <v>141</v>
      </c>
      <c r="K16" s="595" t="s">
        <v>141</v>
      </c>
      <c r="L16" s="595" t="s">
        <v>141</v>
      </c>
      <c r="M16" s="595" t="s">
        <v>141</v>
      </c>
      <c r="N16" s="595" t="s">
        <v>141</v>
      </c>
      <c r="O16" s="595" t="s">
        <v>141</v>
      </c>
      <c r="P16" s="595" t="s">
        <v>141</v>
      </c>
      <c r="Q16" s="595" t="s">
        <v>141</v>
      </c>
      <c r="R16" s="595" t="s">
        <v>141</v>
      </c>
      <c r="S16" s="595" t="s">
        <v>141</v>
      </c>
      <c r="T16" s="595" t="s">
        <v>141</v>
      </c>
      <c r="U16" s="595" t="s">
        <v>141</v>
      </c>
      <c r="V16" s="595" t="s">
        <v>141</v>
      </c>
      <c r="W16" s="595" t="s">
        <v>141</v>
      </c>
      <c r="X16" s="595" t="s">
        <v>141</v>
      </c>
      <c r="Y16" s="595" t="s">
        <v>141</v>
      </c>
      <c r="Z16" s="595" t="s">
        <v>141</v>
      </c>
      <c r="AA16" s="595" t="s">
        <v>141</v>
      </c>
      <c r="AB16" s="595" t="s">
        <v>141</v>
      </c>
      <c r="AC16" s="595" t="s">
        <v>141</v>
      </c>
      <c r="AD16" s="595" t="s">
        <v>141</v>
      </c>
      <c r="AE16" s="595" t="s">
        <v>141</v>
      </c>
      <c r="AF16" s="595" t="s">
        <v>141</v>
      </c>
      <c r="AG16" s="595" t="s">
        <v>141</v>
      </c>
      <c r="AH16" s="595" t="s">
        <v>141</v>
      </c>
      <c r="AI16" s="799" t="s">
        <v>141</v>
      </c>
    </row>
    <row r="17" spans="1:35">
      <c r="A17" s="211"/>
      <c r="B17" s="792">
        <f>B14+0.1</f>
        <v>58.500000000000007</v>
      </c>
      <c r="C17" s="804" t="s">
        <v>623</v>
      </c>
      <c r="D17" s="313"/>
      <c r="E17" s="557" t="s">
        <v>93</v>
      </c>
      <c r="F17" s="805">
        <v>2</v>
      </c>
      <c r="G17" s="597">
        <f t="shared" ref="G17:AI17" si="5">SUM(G18+G21)</f>
        <v>0</v>
      </c>
      <c r="H17" s="369">
        <f t="shared" si="5"/>
        <v>0</v>
      </c>
      <c r="I17" s="369">
        <f t="shared" si="5"/>
        <v>0</v>
      </c>
      <c r="J17" s="369">
        <f t="shared" si="5"/>
        <v>0</v>
      </c>
      <c r="K17" s="568">
        <f t="shared" si="5"/>
        <v>0</v>
      </c>
      <c r="L17" s="568">
        <f t="shared" si="5"/>
        <v>0</v>
      </c>
      <c r="M17" s="568">
        <f t="shared" si="5"/>
        <v>0</v>
      </c>
      <c r="N17" s="568">
        <f t="shared" si="5"/>
        <v>0</v>
      </c>
      <c r="O17" s="568">
        <f t="shared" si="5"/>
        <v>0</v>
      </c>
      <c r="P17" s="568">
        <f t="shared" si="5"/>
        <v>0</v>
      </c>
      <c r="Q17" s="568">
        <f t="shared" si="5"/>
        <v>0</v>
      </c>
      <c r="R17" s="568">
        <f t="shared" si="5"/>
        <v>0</v>
      </c>
      <c r="S17" s="568">
        <f t="shared" si="5"/>
        <v>0</v>
      </c>
      <c r="T17" s="568">
        <f t="shared" si="5"/>
        <v>0</v>
      </c>
      <c r="U17" s="568">
        <f t="shared" si="5"/>
        <v>0</v>
      </c>
      <c r="V17" s="568">
        <f t="shared" si="5"/>
        <v>0</v>
      </c>
      <c r="W17" s="568">
        <f t="shared" si="5"/>
        <v>0</v>
      </c>
      <c r="X17" s="568">
        <f t="shared" si="5"/>
        <v>0</v>
      </c>
      <c r="Y17" s="568">
        <f t="shared" si="5"/>
        <v>0</v>
      </c>
      <c r="Z17" s="568">
        <f t="shared" si="5"/>
        <v>0</v>
      </c>
      <c r="AA17" s="568">
        <f t="shared" si="5"/>
        <v>0</v>
      </c>
      <c r="AB17" s="568">
        <f t="shared" si="5"/>
        <v>0</v>
      </c>
      <c r="AC17" s="568">
        <f t="shared" si="5"/>
        <v>0</v>
      </c>
      <c r="AD17" s="568">
        <f t="shared" si="5"/>
        <v>0</v>
      </c>
      <c r="AE17" s="568">
        <f t="shared" si="5"/>
        <v>0</v>
      </c>
      <c r="AF17" s="568">
        <f t="shared" si="5"/>
        <v>0</v>
      </c>
      <c r="AG17" s="568">
        <f t="shared" si="5"/>
        <v>0</v>
      </c>
      <c r="AH17" s="568">
        <f t="shared" si="5"/>
        <v>0</v>
      </c>
      <c r="AI17" s="568">
        <f t="shared" si="5"/>
        <v>0</v>
      </c>
    </row>
    <row r="18" spans="1:35">
      <c r="A18" s="211"/>
      <c r="B18" s="792">
        <f>B17+0.01</f>
        <v>58.510000000000005</v>
      </c>
      <c r="C18" s="800" t="s">
        <v>624</v>
      </c>
      <c r="D18" s="803" t="s">
        <v>141</v>
      </c>
      <c r="E18" s="557" t="s">
        <v>93</v>
      </c>
      <c r="F18" s="557">
        <v>2</v>
      </c>
      <c r="G18" s="606">
        <f t="shared" ref="G18:AI18" si="6">SUM(G19:G20)</f>
        <v>0</v>
      </c>
      <c r="H18" s="369">
        <f t="shared" si="6"/>
        <v>0</v>
      </c>
      <c r="I18" s="369">
        <f t="shared" si="6"/>
        <v>0</v>
      </c>
      <c r="J18" s="369">
        <f t="shared" si="6"/>
        <v>0</v>
      </c>
      <c r="K18" s="568">
        <f t="shared" si="6"/>
        <v>0</v>
      </c>
      <c r="L18" s="568">
        <f t="shared" si="6"/>
        <v>0</v>
      </c>
      <c r="M18" s="568">
        <f t="shared" si="6"/>
        <v>0</v>
      </c>
      <c r="N18" s="568">
        <f t="shared" si="6"/>
        <v>0</v>
      </c>
      <c r="O18" s="568">
        <f t="shared" si="6"/>
        <v>0</v>
      </c>
      <c r="P18" s="568">
        <f t="shared" si="6"/>
        <v>0</v>
      </c>
      <c r="Q18" s="568">
        <f t="shared" si="6"/>
        <v>0</v>
      </c>
      <c r="R18" s="568">
        <f t="shared" si="6"/>
        <v>0</v>
      </c>
      <c r="S18" s="568">
        <f t="shared" si="6"/>
        <v>0</v>
      </c>
      <c r="T18" s="568">
        <f t="shared" si="6"/>
        <v>0</v>
      </c>
      <c r="U18" s="568">
        <f t="shared" si="6"/>
        <v>0</v>
      </c>
      <c r="V18" s="568">
        <f t="shared" si="6"/>
        <v>0</v>
      </c>
      <c r="W18" s="568">
        <f t="shared" si="6"/>
        <v>0</v>
      </c>
      <c r="X18" s="568">
        <f t="shared" si="6"/>
        <v>0</v>
      </c>
      <c r="Y18" s="568">
        <f t="shared" si="6"/>
        <v>0</v>
      </c>
      <c r="Z18" s="568">
        <f t="shared" si="6"/>
        <v>0</v>
      </c>
      <c r="AA18" s="568">
        <f t="shared" si="6"/>
        <v>0</v>
      </c>
      <c r="AB18" s="568">
        <f t="shared" si="6"/>
        <v>0</v>
      </c>
      <c r="AC18" s="568">
        <f t="shared" si="6"/>
        <v>0</v>
      </c>
      <c r="AD18" s="568">
        <f t="shared" si="6"/>
        <v>0</v>
      </c>
      <c r="AE18" s="568">
        <f t="shared" si="6"/>
        <v>0</v>
      </c>
      <c r="AF18" s="568">
        <f t="shared" si="6"/>
        <v>0</v>
      </c>
      <c r="AG18" s="568">
        <f t="shared" si="6"/>
        <v>0</v>
      </c>
      <c r="AH18" s="568">
        <f t="shared" si="6"/>
        <v>0</v>
      </c>
      <c r="AI18" s="568">
        <f t="shared" si="6"/>
        <v>0</v>
      </c>
    </row>
    <row r="19" spans="1:35">
      <c r="A19" s="211"/>
      <c r="B19" s="312" t="s">
        <v>141</v>
      </c>
      <c r="C19" s="795"/>
      <c r="D19" s="795"/>
      <c r="E19" s="802" t="s">
        <v>93</v>
      </c>
      <c r="F19" s="802">
        <v>2</v>
      </c>
      <c r="G19" s="606"/>
      <c r="H19" s="369"/>
      <c r="I19" s="369"/>
      <c r="J19" s="369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618"/>
    </row>
    <row r="20" spans="1:35">
      <c r="A20" s="211"/>
      <c r="B20" s="607" t="s">
        <v>141</v>
      </c>
      <c r="C20" s="371" t="s">
        <v>619</v>
      </c>
      <c r="D20" s="797" t="s">
        <v>141</v>
      </c>
      <c r="E20" s="636" t="s">
        <v>141</v>
      </c>
      <c r="F20" s="595"/>
      <c r="G20" s="798" t="s">
        <v>141</v>
      </c>
      <c r="H20" s="372" t="s">
        <v>141</v>
      </c>
      <c r="I20" s="372" t="s">
        <v>141</v>
      </c>
      <c r="J20" s="372" t="s">
        <v>141</v>
      </c>
      <c r="K20" s="595" t="s">
        <v>141</v>
      </c>
      <c r="L20" s="595" t="s">
        <v>141</v>
      </c>
      <c r="M20" s="595" t="s">
        <v>141</v>
      </c>
      <c r="N20" s="595" t="s">
        <v>141</v>
      </c>
      <c r="O20" s="595" t="s">
        <v>141</v>
      </c>
      <c r="P20" s="595" t="s">
        <v>141</v>
      </c>
      <c r="Q20" s="595" t="s">
        <v>141</v>
      </c>
      <c r="R20" s="595" t="s">
        <v>141</v>
      </c>
      <c r="S20" s="595" t="s">
        <v>141</v>
      </c>
      <c r="T20" s="595" t="s">
        <v>141</v>
      </c>
      <c r="U20" s="595" t="s">
        <v>141</v>
      </c>
      <c r="V20" s="595" t="s">
        <v>141</v>
      </c>
      <c r="W20" s="595" t="s">
        <v>141</v>
      </c>
      <c r="X20" s="595" t="s">
        <v>141</v>
      </c>
      <c r="Y20" s="595" t="s">
        <v>141</v>
      </c>
      <c r="Z20" s="595" t="s">
        <v>141</v>
      </c>
      <c r="AA20" s="595" t="s">
        <v>141</v>
      </c>
      <c r="AB20" s="595" t="s">
        <v>141</v>
      </c>
      <c r="AC20" s="595" t="s">
        <v>141</v>
      </c>
      <c r="AD20" s="595" t="s">
        <v>141</v>
      </c>
      <c r="AE20" s="595" t="s">
        <v>141</v>
      </c>
      <c r="AF20" s="595" t="s">
        <v>141</v>
      </c>
      <c r="AG20" s="595" t="s">
        <v>141</v>
      </c>
      <c r="AH20" s="595" t="s">
        <v>141</v>
      </c>
      <c r="AI20" s="799" t="s">
        <v>141</v>
      </c>
    </row>
    <row r="21" spans="1:35">
      <c r="A21" s="211"/>
      <c r="B21" s="792">
        <f>B18+0.01</f>
        <v>58.52</v>
      </c>
      <c r="C21" s="800" t="s">
        <v>625</v>
      </c>
      <c r="D21" s="803" t="s">
        <v>141</v>
      </c>
      <c r="E21" s="557" t="s">
        <v>93</v>
      </c>
      <c r="F21" s="557">
        <v>2</v>
      </c>
      <c r="G21" s="606">
        <f t="shared" ref="G21:AI21" si="7">SUM(G22:G23)</f>
        <v>0</v>
      </c>
      <c r="H21" s="369">
        <f t="shared" si="7"/>
        <v>0</v>
      </c>
      <c r="I21" s="369">
        <f t="shared" si="7"/>
        <v>0</v>
      </c>
      <c r="J21" s="369">
        <f t="shared" si="7"/>
        <v>0</v>
      </c>
      <c r="K21" s="568">
        <f t="shared" si="7"/>
        <v>0</v>
      </c>
      <c r="L21" s="568">
        <f t="shared" si="7"/>
        <v>0</v>
      </c>
      <c r="M21" s="568">
        <f t="shared" si="7"/>
        <v>0</v>
      </c>
      <c r="N21" s="568">
        <f t="shared" si="7"/>
        <v>0</v>
      </c>
      <c r="O21" s="568">
        <f t="shared" si="7"/>
        <v>0</v>
      </c>
      <c r="P21" s="568">
        <f t="shared" si="7"/>
        <v>0</v>
      </c>
      <c r="Q21" s="568">
        <f t="shared" si="7"/>
        <v>0</v>
      </c>
      <c r="R21" s="568">
        <f t="shared" si="7"/>
        <v>0</v>
      </c>
      <c r="S21" s="568">
        <f t="shared" si="7"/>
        <v>0</v>
      </c>
      <c r="T21" s="568">
        <f t="shared" si="7"/>
        <v>0</v>
      </c>
      <c r="U21" s="568">
        <f t="shared" si="7"/>
        <v>0</v>
      </c>
      <c r="V21" s="568">
        <f t="shared" si="7"/>
        <v>0</v>
      </c>
      <c r="W21" s="568">
        <f t="shared" si="7"/>
        <v>0</v>
      </c>
      <c r="X21" s="568">
        <f t="shared" si="7"/>
        <v>0</v>
      </c>
      <c r="Y21" s="568">
        <f t="shared" si="7"/>
        <v>0</v>
      </c>
      <c r="Z21" s="568">
        <f t="shared" si="7"/>
        <v>0</v>
      </c>
      <c r="AA21" s="568">
        <f t="shared" si="7"/>
        <v>0</v>
      </c>
      <c r="AB21" s="568">
        <f t="shared" si="7"/>
        <v>0</v>
      </c>
      <c r="AC21" s="568">
        <f t="shared" si="7"/>
        <v>0</v>
      </c>
      <c r="AD21" s="568">
        <f t="shared" si="7"/>
        <v>0</v>
      </c>
      <c r="AE21" s="568">
        <f t="shared" si="7"/>
        <v>0</v>
      </c>
      <c r="AF21" s="568">
        <f t="shared" si="7"/>
        <v>0</v>
      </c>
      <c r="AG21" s="568">
        <f t="shared" si="7"/>
        <v>0</v>
      </c>
      <c r="AH21" s="568">
        <f t="shared" si="7"/>
        <v>0</v>
      </c>
      <c r="AI21" s="568">
        <f t="shared" si="7"/>
        <v>0</v>
      </c>
    </row>
    <row r="22" spans="1:35">
      <c r="A22" s="211"/>
      <c r="B22" s="312" t="s">
        <v>141</v>
      </c>
      <c r="C22" s="795"/>
      <c r="D22" s="795"/>
      <c r="E22" s="802" t="s">
        <v>93</v>
      </c>
      <c r="F22" s="802">
        <v>2</v>
      </c>
      <c r="G22" s="606"/>
      <c r="H22" s="369"/>
      <c r="I22" s="369"/>
      <c r="J22" s="369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618"/>
    </row>
    <row r="23" spans="1:35">
      <c r="A23" s="211"/>
      <c r="B23" s="607" t="s">
        <v>141</v>
      </c>
      <c r="C23" s="371" t="s">
        <v>619</v>
      </c>
      <c r="D23" s="797" t="s">
        <v>141</v>
      </c>
      <c r="E23" s="636" t="s">
        <v>141</v>
      </c>
      <c r="F23" s="595"/>
      <c r="G23" s="798" t="s">
        <v>141</v>
      </c>
      <c r="H23" s="372" t="s">
        <v>141</v>
      </c>
      <c r="I23" s="372" t="s">
        <v>141</v>
      </c>
      <c r="J23" s="372" t="s">
        <v>141</v>
      </c>
      <c r="K23" s="595" t="s">
        <v>141</v>
      </c>
      <c r="L23" s="595" t="s">
        <v>141</v>
      </c>
      <c r="M23" s="595" t="s">
        <v>141</v>
      </c>
      <c r="N23" s="595" t="s">
        <v>141</v>
      </c>
      <c r="O23" s="595" t="s">
        <v>141</v>
      </c>
      <c r="P23" s="595" t="s">
        <v>141</v>
      </c>
      <c r="Q23" s="595" t="s">
        <v>141</v>
      </c>
      <c r="R23" s="595" t="s">
        <v>141</v>
      </c>
      <c r="S23" s="595" t="s">
        <v>141</v>
      </c>
      <c r="T23" s="595" t="s">
        <v>141</v>
      </c>
      <c r="U23" s="595" t="s">
        <v>141</v>
      </c>
      <c r="V23" s="595" t="s">
        <v>141</v>
      </c>
      <c r="W23" s="595" t="s">
        <v>141</v>
      </c>
      <c r="X23" s="595" t="s">
        <v>141</v>
      </c>
      <c r="Y23" s="595" t="s">
        <v>141</v>
      </c>
      <c r="Z23" s="595" t="s">
        <v>141</v>
      </c>
      <c r="AA23" s="595" t="s">
        <v>141</v>
      </c>
      <c r="AB23" s="595" t="s">
        <v>141</v>
      </c>
      <c r="AC23" s="595" t="s">
        <v>141</v>
      </c>
      <c r="AD23" s="595" t="s">
        <v>141</v>
      </c>
      <c r="AE23" s="595" t="s">
        <v>141</v>
      </c>
      <c r="AF23" s="595" t="s">
        <v>141</v>
      </c>
      <c r="AG23" s="595" t="s">
        <v>141</v>
      </c>
      <c r="AH23" s="595" t="s">
        <v>141</v>
      </c>
      <c r="AI23" s="799" t="s">
        <v>141</v>
      </c>
    </row>
    <row r="24" spans="1:35">
      <c r="A24" s="211"/>
      <c r="B24" s="792">
        <f>B17+0.1</f>
        <v>58.600000000000009</v>
      </c>
      <c r="C24" s="800" t="s">
        <v>626</v>
      </c>
      <c r="D24" s="803" t="s">
        <v>141</v>
      </c>
      <c r="E24" s="557" t="s">
        <v>93</v>
      </c>
      <c r="F24" s="557"/>
      <c r="G24" s="606">
        <f t="shared" ref="G24:AI24" si="8">SUM(G25:G26)</f>
        <v>0</v>
      </c>
      <c r="H24" s="369">
        <f t="shared" si="8"/>
        <v>0</v>
      </c>
      <c r="I24" s="369">
        <f t="shared" si="8"/>
        <v>0</v>
      </c>
      <c r="J24" s="369">
        <f t="shared" si="8"/>
        <v>0</v>
      </c>
      <c r="K24" s="568">
        <f t="shared" si="8"/>
        <v>0</v>
      </c>
      <c r="L24" s="568">
        <f t="shared" si="8"/>
        <v>0</v>
      </c>
      <c r="M24" s="568">
        <f t="shared" si="8"/>
        <v>0</v>
      </c>
      <c r="N24" s="568">
        <f t="shared" si="8"/>
        <v>0</v>
      </c>
      <c r="O24" s="568">
        <f t="shared" si="8"/>
        <v>0</v>
      </c>
      <c r="P24" s="568">
        <f t="shared" si="8"/>
        <v>0</v>
      </c>
      <c r="Q24" s="568">
        <f t="shared" si="8"/>
        <v>0</v>
      </c>
      <c r="R24" s="568">
        <f t="shared" si="8"/>
        <v>0</v>
      </c>
      <c r="S24" s="568">
        <f t="shared" si="8"/>
        <v>0</v>
      </c>
      <c r="T24" s="568">
        <f t="shared" si="8"/>
        <v>0</v>
      </c>
      <c r="U24" s="568">
        <f t="shared" si="8"/>
        <v>0</v>
      </c>
      <c r="V24" s="568">
        <f t="shared" si="8"/>
        <v>0</v>
      </c>
      <c r="W24" s="568">
        <f t="shared" si="8"/>
        <v>0</v>
      </c>
      <c r="X24" s="568">
        <f t="shared" si="8"/>
        <v>0</v>
      </c>
      <c r="Y24" s="568">
        <f t="shared" si="8"/>
        <v>0</v>
      </c>
      <c r="Z24" s="568">
        <f t="shared" si="8"/>
        <v>0</v>
      </c>
      <c r="AA24" s="568">
        <f t="shared" si="8"/>
        <v>0</v>
      </c>
      <c r="AB24" s="568">
        <f t="shared" si="8"/>
        <v>0</v>
      </c>
      <c r="AC24" s="568">
        <f t="shared" si="8"/>
        <v>0</v>
      </c>
      <c r="AD24" s="568">
        <f t="shared" si="8"/>
        <v>0</v>
      </c>
      <c r="AE24" s="568">
        <f t="shared" si="8"/>
        <v>0</v>
      </c>
      <c r="AF24" s="568">
        <f t="shared" si="8"/>
        <v>0</v>
      </c>
      <c r="AG24" s="568">
        <f t="shared" si="8"/>
        <v>0</v>
      </c>
      <c r="AH24" s="568">
        <f t="shared" si="8"/>
        <v>0</v>
      </c>
      <c r="AI24" s="568">
        <f t="shared" si="8"/>
        <v>0</v>
      </c>
    </row>
    <row r="25" spans="1:35">
      <c r="A25" s="211"/>
      <c r="B25" s="312" t="s">
        <v>141</v>
      </c>
      <c r="C25" s="795"/>
      <c r="D25" s="795"/>
      <c r="E25" s="802" t="s">
        <v>93</v>
      </c>
      <c r="F25" s="802">
        <v>2</v>
      </c>
      <c r="G25" s="606"/>
      <c r="H25" s="369"/>
      <c r="I25" s="369"/>
      <c r="J25" s="369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618"/>
    </row>
    <row r="26" spans="1:35">
      <c r="A26" s="211"/>
      <c r="B26" s="607" t="s">
        <v>141</v>
      </c>
      <c r="C26" s="371" t="s">
        <v>619</v>
      </c>
      <c r="D26" s="797" t="s">
        <v>141</v>
      </c>
      <c r="E26" s="636" t="s">
        <v>141</v>
      </c>
      <c r="F26" s="595"/>
      <c r="G26" s="798" t="s">
        <v>141</v>
      </c>
      <c r="H26" s="372" t="s">
        <v>141</v>
      </c>
      <c r="I26" s="372" t="s">
        <v>141</v>
      </c>
      <c r="J26" s="372" t="s">
        <v>141</v>
      </c>
      <c r="K26" s="595" t="s">
        <v>141</v>
      </c>
      <c r="L26" s="595" t="s">
        <v>141</v>
      </c>
      <c r="M26" s="595" t="s">
        <v>141</v>
      </c>
      <c r="N26" s="595" t="s">
        <v>141</v>
      </c>
      <c r="O26" s="595" t="s">
        <v>141</v>
      </c>
      <c r="P26" s="595" t="s">
        <v>141</v>
      </c>
      <c r="Q26" s="595" t="s">
        <v>141</v>
      </c>
      <c r="R26" s="595" t="s">
        <v>141</v>
      </c>
      <c r="S26" s="595" t="s">
        <v>141</v>
      </c>
      <c r="T26" s="595" t="s">
        <v>141</v>
      </c>
      <c r="U26" s="595" t="s">
        <v>141</v>
      </c>
      <c r="V26" s="595" t="s">
        <v>141</v>
      </c>
      <c r="W26" s="595" t="s">
        <v>141</v>
      </c>
      <c r="X26" s="595" t="s">
        <v>141</v>
      </c>
      <c r="Y26" s="595" t="s">
        <v>141</v>
      </c>
      <c r="Z26" s="595" t="s">
        <v>141</v>
      </c>
      <c r="AA26" s="595" t="s">
        <v>141</v>
      </c>
      <c r="AB26" s="595" t="s">
        <v>141</v>
      </c>
      <c r="AC26" s="595" t="s">
        <v>141</v>
      </c>
      <c r="AD26" s="595" t="s">
        <v>141</v>
      </c>
      <c r="AE26" s="595" t="s">
        <v>141</v>
      </c>
      <c r="AF26" s="595" t="s">
        <v>141</v>
      </c>
      <c r="AG26" s="595" t="s">
        <v>141</v>
      </c>
      <c r="AH26" s="595" t="s">
        <v>141</v>
      </c>
      <c r="AI26" s="799" t="s">
        <v>141</v>
      </c>
    </row>
    <row r="27" spans="1:35">
      <c r="A27" s="211"/>
      <c r="B27" s="792">
        <f>B24+0.1</f>
        <v>58.70000000000001</v>
      </c>
      <c r="C27" s="793" t="s">
        <v>627</v>
      </c>
      <c r="D27" s="314" t="s">
        <v>141</v>
      </c>
      <c r="E27" s="557" t="s">
        <v>93</v>
      </c>
      <c r="F27" s="557"/>
      <c r="G27" s="606">
        <f t="shared" ref="G27:AI27" si="9">SUM(G28:G29)</f>
        <v>0</v>
      </c>
      <c r="H27" s="369">
        <f t="shared" si="9"/>
        <v>0</v>
      </c>
      <c r="I27" s="369">
        <f t="shared" si="9"/>
        <v>0</v>
      </c>
      <c r="J27" s="369">
        <f t="shared" si="9"/>
        <v>0</v>
      </c>
      <c r="K27" s="568">
        <f t="shared" si="9"/>
        <v>0</v>
      </c>
      <c r="L27" s="568">
        <f t="shared" si="9"/>
        <v>0</v>
      </c>
      <c r="M27" s="568">
        <f t="shared" si="9"/>
        <v>0</v>
      </c>
      <c r="N27" s="568">
        <f t="shared" si="9"/>
        <v>0</v>
      </c>
      <c r="O27" s="568">
        <f t="shared" si="9"/>
        <v>0</v>
      </c>
      <c r="P27" s="568">
        <f t="shared" si="9"/>
        <v>0</v>
      </c>
      <c r="Q27" s="568">
        <f t="shared" si="9"/>
        <v>0</v>
      </c>
      <c r="R27" s="568">
        <f t="shared" si="9"/>
        <v>0</v>
      </c>
      <c r="S27" s="568">
        <f t="shared" si="9"/>
        <v>0</v>
      </c>
      <c r="T27" s="568">
        <f t="shared" si="9"/>
        <v>0</v>
      </c>
      <c r="U27" s="568">
        <f t="shared" si="9"/>
        <v>0</v>
      </c>
      <c r="V27" s="568">
        <f t="shared" si="9"/>
        <v>0</v>
      </c>
      <c r="W27" s="568">
        <f t="shared" si="9"/>
        <v>0</v>
      </c>
      <c r="X27" s="568">
        <f t="shared" si="9"/>
        <v>0</v>
      </c>
      <c r="Y27" s="568">
        <f t="shared" si="9"/>
        <v>0</v>
      </c>
      <c r="Z27" s="568">
        <f t="shared" si="9"/>
        <v>0</v>
      </c>
      <c r="AA27" s="568">
        <f t="shared" si="9"/>
        <v>0</v>
      </c>
      <c r="AB27" s="568">
        <f t="shared" si="9"/>
        <v>0</v>
      </c>
      <c r="AC27" s="568">
        <f t="shared" si="9"/>
        <v>0</v>
      </c>
      <c r="AD27" s="568">
        <f t="shared" si="9"/>
        <v>0</v>
      </c>
      <c r="AE27" s="568">
        <f t="shared" si="9"/>
        <v>0</v>
      </c>
      <c r="AF27" s="568">
        <f t="shared" si="9"/>
        <v>0</v>
      </c>
      <c r="AG27" s="568">
        <f t="shared" si="9"/>
        <v>0</v>
      </c>
      <c r="AH27" s="568">
        <f t="shared" si="9"/>
        <v>0</v>
      </c>
      <c r="AI27" s="568">
        <f t="shared" si="9"/>
        <v>0</v>
      </c>
    </row>
    <row r="28" spans="1:35">
      <c r="A28" s="211"/>
      <c r="B28" s="312" t="s">
        <v>141</v>
      </c>
      <c r="C28" s="795"/>
      <c r="D28" s="795"/>
      <c r="E28" s="802" t="s">
        <v>93</v>
      </c>
      <c r="F28" s="806">
        <v>2</v>
      </c>
      <c r="G28" s="597"/>
      <c r="H28" s="421"/>
      <c r="I28" s="421"/>
      <c r="J28" s="421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98"/>
    </row>
    <row r="29" spans="1:35">
      <c r="A29" s="211"/>
      <c r="B29" s="607" t="s">
        <v>141</v>
      </c>
      <c r="C29" s="371" t="s">
        <v>619</v>
      </c>
      <c r="D29" s="797" t="s">
        <v>141</v>
      </c>
      <c r="E29" s="636" t="s">
        <v>141</v>
      </c>
      <c r="F29" s="595"/>
      <c r="G29" s="798" t="s">
        <v>141</v>
      </c>
      <c r="H29" s="372" t="s">
        <v>141</v>
      </c>
      <c r="I29" s="372" t="s">
        <v>141</v>
      </c>
      <c r="J29" s="372" t="s">
        <v>141</v>
      </c>
      <c r="K29" s="595" t="s">
        <v>141</v>
      </c>
      <c r="L29" s="595" t="s">
        <v>141</v>
      </c>
      <c r="M29" s="595" t="s">
        <v>141</v>
      </c>
      <c r="N29" s="595" t="s">
        <v>141</v>
      </c>
      <c r="O29" s="595" t="s">
        <v>141</v>
      </c>
      <c r="P29" s="595" t="s">
        <v>141</v>
      </c>
      <c r="Q29" s="595" t="s">
        <v>141</v>
      </c>
      <c r="R29" s="595" t="s">
        <v>141</v>
      </c>
      <c r="S29" s="595" t="s">
        <v>141</v>
      </c>
      <c r="T29" s="595" t="s">
        <v>141</v>
      </c>
      <c r="U29" s="595" t="s">
        <v>141</v>
      </c>
      <c r="V29" s="595" t="s">
        <v>141</v>
      </c>
      <c r="W29" s="595" t="s">
        <v>141</v>
      </c>
      <c r="X29" s="595" t="s">
        <v>141</v>
      </c>
      <c r="Y29" s="595" t="s">
        <v>141</v>
      </c>
      <c r="Z29" s="595" t="s">
        <v>141</v>
      </c>
      <c r="AA29" s="595" t="s">
        <v>141</v>
      </c>
      <c r="AB29" s="595" t="s">
        <v>141</v>
      </c>
      <c r="AC29" s="595" t="s">
        <v>141</v>
      </c>
      <c r="AD29" s="595" t="s">
        <v>141</v>
      </c>
      <c r="AE29" s="595" t="s">
        <v>141</v>
      </c>
      <c r="AF29" s="595" t="s">
        <v>141</v>
      </c>
      <c r="AG29" s="595" t="s">
        <v>141</v>
      </c>
      <c r="AH29" s="595" t="s">
        <v>141</v>
      </c>
      <c r="AI29" s="799" t="s">
        <v>141</v>
      </c>
    </row>
    <row r="30" spans="1:35">
      <c r="A30" s="298"/>
      <c r="B30" s="308">
        <f>B4+1</f>
        <v>59</v>
      </c>
      <c r="C30" s="400" t="s">
        <v>628</v>
      </c>
      <c r="D30" s="315" t="s">
        <v>141</v>
      </c>
      <c r="E30" s="316"/>
      <c r="F30" s="316"/>
      <c r="G30" s="597">
        <f t="shared" ref="G30:AI30" si="10">SUM(G31,G34)</f>
        <v>0</v>
      </c>
      <c r="H30" s="421">
        <f t="shared" si="10"/>
        <v>0</v>
      </c>
      <c r="I30" s="421">
        <f t="shared" si="10"/>
        <v>0</v>
      </c>
      <c r="J30" s="421">
        <f t="shared" si="10"/>
        <v>0</v>
      </c>
      <c r="K30" s="568">
        <f t="shared" si="10"/>
        <v>0</v>
      </c>
      <c r="L30" s="568">
        <f t="shared" si="10"/>
        <v>0</v>
      </c>
      <c r="M30" s="568">
        <f t="shared" si="10"/>
        <v>0</v>
      </c>
      <c r="N30" s="568">
        <f t="shared" si="10"/>
        <v>0</v>
      </c>
      <c r="O30" s="568">
        <f t="shared" si="10"/>
        <v>0</v>
      </c>
      <c r="P30" s="568">
        <f t="shared" si="10"/>
        <v>0</v>
      </c>
      <c r="Q30" s="568">
        <f t="shared" si="10"/>
        <v>0</v>
      </c>
      <c r="R30" s="568">
        <f t="shared" si="10"/>
        <v>0</v>
      </c>
      <c r="S30" s="568">
        <f t="shared" si="10"/>
        <v>0</v>
      </c>
      <c r="T30" s="568">
        <f t="shared" si="10"/>
        <v>0</v>
      </c>
      <c r="U30" s="568">
        <f t="shared" si="10"/>
        <v>0</v>
      </c>
      <c r="V30" s="568">
        <f t="shared" si="10"/>
        <v>0</v>
      </c>
      <c r="W30" s="568">
        <f t="shared" si="10"/>
        <v>0</v>
      </c>
      <c r="X30" s="568">
        <f t="shared" si="10"/>
        <v>0</v>
      </c>
      <c r="Y30" s="568">
        <f t="shared" si="10"/>
        <v>0</v>
      </c>
      <c r="Z30" s="568">
        <f t="shared" si="10"/>
        <v>0</v>
      </c>
      <c r="AA30" s="568">
        <f t="shared" si="10"/>
        <v>0</v>
      </c>
      <c r="AB30" s="568">
        <f t="shared" si="10"/>
        <v>0</v>
      </c>
      <c r="AC30" s="568">
        <f t="shared" si="10"/>
        <v>0</v>
      </c>
      <c r="AD30" s="568">
        <f t="shared" si="10"/>
        <v>0</v>
      </c>
      <c r="AE30" s="568">
        <f t="shared" si="10"/>
        <v>0</v>
      </c>
      <c r="AF30" s="568">
        <f t="shared" si="10"/>
        <v>0</v>
      </c>
      <c r="AG30" s="568">
        <f t="shared" si="10"/>
        <v>0</v>
      </c>
      <c r="AH30" s="568">
        <f t="shared" si="10"/>
        <v>0</v>
      </c>
      <c r="AI30" s="568">
        <f t="shared" si="10"/>
        <v>0</v>
      </c>
    </row>
    <row r="31" spans="1:35">
      <c r="A31" s="211"/>
      <c r="B31" s="807">
        <f>B30+0.1</f>
        <v>59.1</v>
      </c>
      <c r="C31" s="800" t="s">
        <v>629</v>
      </c>
      <c r="D31" s="808" t="s">
        <v>141</v>
      </c>
      <c r="E31" s="557" t="s">
        <v>93</v>
      </c>
      <c r="F31" s="557">
        <v>2</v>
      </c>
      <c r="G31" s="606">
        <f t="shared" ref="G31:AI31" si="11">SUM(G32:G33)</f>
        <v>0</v>
      </c>
      <c r="H31" s="421">
        <f t="shared" si="11"/>
        <v>0</v>
      </c>
      <c r="I31" s="421">
        <f t="shared" si="11"/>
        <v>0</v>
      </c>
      <c r="J31" s="421">
        <f t="shared" si="11"/>
        <v>0</v>
      </c>
      <c r="K31" s="568">
        <f t="shared" si="11"/>
        <v>0</v>
      </c>
      <c r="L31" s="568">
        <f t="shared" si="11"/>
        <v>0</v>
      </c>
      <c r="M31" s="568">
        <f t="shared" si="11"/>
        <v>0</v>
      </c>
      <c r="N31" s="568">
        <f t="shared" si="11"/>
        <v>0</v>
      </c>
      <c r="O31" s="568">
        <f t="shared" si="11"/>
        <v>0</v>
      </c>
      <c r="P31" s="568">
        <f t="shared" si="11"/>
        <v>0</v>
      </c>
      <c r="Q31" s="568">
        <f t="shared" si="11"/>
        <v>0</v>
      </c>
      <c r="R31" s="568">
        <f t="shared" si="11"/>
        <v>0</v>
      </c>
      <c r="S31" s="568">
        <f t="shared" si="11"/>
        <v>0</v>
      </c>
      <c r="T31" s="568">
        <f t="shared" si="11"/>
        <v>0</v>
      </c>
      <c r="U31" s="568">
        <f t="shared" si="11"/>
        <v>0</v>
      </c>
      <c r="V31" s="568">
        <f t="shared" si="11"/>
        <v>0</v>
      </c>
      <c r="W31" s="568">
        <f t="shared" si="11"/>
        <v>0</v>
      </c>
      <c r="X31" s="568">
        <f t="shared" si="11"/>
        <v>0</v>
      </c>
      <c r="Y31" s="568">
        <f t="shared" si="11"/>
        <v>0</v>
      </c>
      <c r="Z31" s="568">
        <f t="shared" si="11"/>
        <v>0</v>
      </c>
      <c r="AA31" s="568">
        <f t="shared" si="11"/>
        <v>0</v>
      </c>
      <c r="AB31" s="568">
        <f t="shared" si="11"/>
        <v>0</v>
      </c>
      <c r="AC31" s="568">
        <f t="shared" si="11"/>
        <v>0</v>
      </c>
      <c r="AD31" s="568">
        <f t="shared" si="11"/>
        <v>0</v>
      </c>
      <c r="AE31" s="568">
        <f t="shared" si="11"/>
        <v>0</v>
      </c>
      <c r="AF31" s="568">
        <f t="shared" si="11"/>
        <v>0</v>
      </c>
      <c r="AG31" s="568">
        <f t="shared" si="11"/>
        <v>0</v>
      </c>
      <c r="AH31" s="568">
        <f t="shared" si="11"/>
        <v>0</v>
      </c>
      <c r="AI31" s="568">
        <f t="shared" si="11"/>
        <v>0</v>
      </c>
    </row>
    <row r="32" spans="1:35">
      <c r="A32" s="211"/>
      <c r="B32" s="628"/>
      <c r="C32" s="795"/>
      <c r="D32" s="795"/>
      <c r="E32" s="802" t="s">
        <v>93</v>
      </c>
      <c r="F32" s="802">
        <v>2</v>
      </c>
      <c r="G32" s="606"/>
      <c r="H32" s="369"/>
      <c r="I32" s="369"/>
      <c r="J32" s="369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618"/>
    </row>
    <row r="33" spans="1:35">
      <c r="A33" s="211"/>
      <c r="B33" s="607" t="s">
        <v>141</v>
      </c>
      <c r="C33" s="371" t="s">
        <v>619</v>
      </c>
      <c r="D33" s="797" t="s">
        <v>141</v>
      </c>
      <c r="E33" s="636" t="s">
        <v>141</v>
      </c>
      <c r="F33" s="595"/>
      <c r="G33" s="798" t="s">
        <v>141</v>
      </c>
      <c r="H33" s="372" t="s">
        <v>141</v>
      </c>
      <c r="I33" s="372" t="s">
        <v>141</v>
      </c>
      <c r="J33" s="372" t="s">
        <v>141</v>
      </c>
      <c r="K33" s="595" t="s">
        <v>141</v>
      </c>
      <c r="L33" s="595" t="s">
        <v>141</v>
      </c>
      <c r="M33" s="595" t="s">
        <v>141</v>
      </c>
      <c r="N33" s="595" t="s">
        <v>141</v>
      </c>
      <c r="O33" s="595" t="s">
        <v>141</v>
      </c>
      <c r="P33" s="595" t="s">
        <v>141</v>
      </c>
      <c r="Q33" s="595" t="s">
        <v>141</v>
      </c>
      <c r="R33" s="595" t="s">
        <v>141</v>
      </c>
      <c r="S33" s="595" t="s">
        <v>141</v>
      </c>
      <c r="T33" s="595" t="s">
        <v>141</v>
      </c>
      <c r="U33" s="595" t="s">
        <v>141</v>
      </c>
      <c r="V33" s="595" t="s">
        <v>141</v>
      </c>
      <c r="W33" s="595" t="s">
        <v>141</v>
      </c>
      <c r="X33" s="595" t="s">
        <v>141</v>
      </c>
      <c r="Y33" s="595" t="s">
        <v>141</v>
      </c>
      <c r="Z33" s="595" t="s">
        <v>141</v>
      </c>
      <c r="AA33" s="595" t="s">
        <v>141</v>
      </c>
      <c r="AB33" s="595" t="s">
        <v>141</v>
      </c>
      <c r="AC33" s="595" t="s">
        <v>141</v>
      </c>
      <c r="AD33" s="595" t="s">
        <v>141</v>
      </c>
      <c r="AE33" s="595" t="s">
        <v>141</v>
      </c>
      <c r="AF33" s="595" t="s">
        <v>141</v>
      </c>
      <c r="AG33" s="595" t="s">
        <v>141</v>
      </c>
      <c r="AH33" s="595" t="s">
        <v>141</v>
      </c>
      <c r="AI33" s="799" t="s">
        <v>141</v>
      </c>
    </row>
    <row r="34" spans="1:35">
      <c r="A34" s="211"/>
      <c r="B34" s="807">
        <f>B31+0.1</f>
        <v>59.2</v>
      </c>
      <c r="C34" s="800" t="s">
        <v>630</v>
      </c>
      <c r="D34" s="809" t="s">
        <v>141</v>
      </c>
      <c r="E34" s="794" t="s">
        <v>93</v>
      </c>
      <c r="F34" s="794">
        <v>2</v>
      </c>
      <c r="G34" s="606">
        <f t="shared" ref="G34:AI34" si="12">SUM(G35:G36)</f>
        <v>0</v>
      </c>
      <c r="H34" s="369">
        <f t="shared" si="12"/>
        <v>0</v>
      </c>
      <c r="I34" s="369">
        <f t="shared" si="12"/>
        <v>0</v>
      </c>
      <c r="J34" s="369">
        <f t="shared" si="12"/>
        <v>0</v>
      </c>
      <c r="K34" s="568">
        <f t="shared" si="12"/>
        <v>0</v>
      </c>
      <c r="L34" s="568">
        <f t="shared" si="12"/>
        <v>0</v>
      </c>
      <c r="M34" s="568">
        <f t="shared" si="12"/>
        <v>0</v>
      </c>
      <c r="N34" s="568">
        <f t="shared" si="12"/>
        <v>0</v>
      </c>
      <c r="O34" s="568">
        <f t="shared" si="12"/>
        <v>0</v>
      </c>
      <c r="P34" s="568">
        <f t="shared" si="12"/>
        <v>0</v>
      </c>
      <c r="Q34" s="568">
        <f t="shared" si="12"/>
        <v>0</v>
      </c>
      <c r="R34" s="568">
        <f t="shared" si="12"/>
        <v>0</v>
      </c>
      <c r="S34" s="568">
        <f t="shared" si="12"/>
        <v>0</v>
      </c>
      <c r="T34" s="568">
        <f t="shared" si="12"/>
        <v>0</v>
      </c>
      <c r="U34" s="568">
        <f t="shared" si="12"/>
        <v>0</v>
      </c>
      <c r="V34" s="568">
        <f t="shared" si="12"/>
        <v>0</v>
      </c>
      <c r="W34" s="568">
        <f t="shared" si="12"/>
        <v>0</v>
      </c>
      <c r="X34" s="568">
        <f t="shared" si="12"/>
        <v>0</v>
      </c>
      <c r="Y34" s="568">
        <f t="shared" si="12"/>
        <v>0</v>
      </c>
      <c r="Z34" s="568">
        <f t="shared" si="12"/>
        <v>0</v>
      </c>
      <c r="AA34" s="568">
        <f t="shared" si="12"/>
        <v>0</v>
      </c>
      <c r="AB34" s="568">
        <f t="shared" si="12"/>
        <v>0</v>
      </c>
      <c r="AC34" s="568">
        <f t="shared" si="12"/>
        <v>0</v>
      </c>
      <c r="AD34" s="568">
        <f t="shared" si="12"/>
        <v>0</v>
      </c>
      <c r="AE34" s="568">
        <f t="shared" si="12"/>
        <v>0</v>
      </c>
      <c r="AF34" s="568">
        <f t="shared" si="12"/>
        <v>0</v>
      </c>
      <c r="AG34" s="568">
        <f t="shared" si="12"/>
        <v>0</v>
      </c>
      <c r="AH34" s="568">
        <f t="shared" si="12"/>
        <v>0</v>
      </c>
      <c r="AI34" s="568">
        <f t="shared" si="12"/>
        <v>0</v>
      </c>
    </row>
    <row r="35" spans="1:35">
      <c r="A35" s="211"/>
      <c r="B35" s="312" t="s">
        <v>141</v>
      </c>
      <c r="C35" s="795"/>
      <c r="D35" s="795"/>
      <c r="E35" s="796" t="s">
        <v>93</v>
      </c>
      <c r="F35" s="796">
        <v>2</v>
      </c>
      <c r="G35" s="597"/>
      <c r="H35" s="421"/>
      <c r="I35" s="421"/>
      <c r="J35" s="421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  <c r="AH35" s="565"/>
      <c r="AI35" s="598"/>
    </row>
    <row r="36" spans="1:35">
      <c r="A36" s="211"/>
      <c r="B36" s="607" t="s">
        <v>141</v>
      </c>
      <c r="C36" s="371" t="s">
        <v>619</v>
      </c>
      <c r="D36" s="797" t="s">
        <v>141</v>
      </c>
      <c r="E36" s="595" t="s">
        <v>141</v>
      </c>
      <c r="F36" s="595"/>
      <c r="G36" s="798" t="s">
        <v>141</v>
      </c>
      <c r="H36" s="372" t="s">
        <v>141</v>
      </c>
      <c r="I36" s="372" t="s">
        <v>141</v>
      </c>
      <c r="J36" s="372" t="s">
        <v>141</v>
      </c>
      <c r="K36" s="595" t="s">
        <v>141</v>
      </c>
      <c r="L36" s="595" t="s">
        <v>141</v>
      </c>
      <c r="M36" s="595" t="s">
        <v>141</v>
      </c>
      <c r="N36" s="595" t="s">
        <v>141</v>
      </c>
      <c r="O36" s="595" t="s">
        <v>141</v>
      </c>
      <c r="P36" s="595" t="s">
        <v>141</v>
      </c>
      <c r="Q36" s="595" t="s">
        <v>141</v>
      </c>
      <c r="R36" s="595" t="s">
        <v>141</v>
      </c>
      <c r="S36" s="595" t="s">
        <v>141</v>
      </c>
      <c r="T36" s="595" t="s">
        <v>141</v>
      </c>
      <c r="U36" s="595" t="s">
        <v>141</v>
      </c>
      <c r="V36" s="595" t="s">
        <v>141</v>
      </c>
      <c r="W36" s="595" t="s">
        <v>141</v>
      </c>
      <c r="X36" s="595" t="s">
        <v>141</v>
      </c>
      <c r="Y36" s="595" t="s">
        <v>141</v>
      </c>
      <c r="Z36" s="595" t="s">
        <v>141</v>
      </c>
      <c r="AA36" s="595" t="s">
        <v>141</v>
      </c>
      <c r="AB36" s="595" t="s">
        <v>141</v>
      </c>
      <c r="AC36" s="595" t="s">
        <v>141</v>
      </c>
      <c r="AD36" s="595" t="s">
        <v>141</v>
      </c>
      <c r="AE36" s="595" t="s">
        <v>141</v>
      </c>
      <c r="AF36" s="595" t="s">
        <v>141</v>
      </c>
      <c r="AG36" s="595" t="s">
        <v>141</v>
      </c>
      <c r="AH36" s="595" t="s">
        <v>141</v>
      </c>
      <c r="AI36" s="799" t="s">
        <v>141</v>
      </c>
    </row>
    <row r="37" spans="1:35">
      <c r="A37" s="298"/>
      <c r="B37" s="308">
        <f>B30+1</f>
        <v>60</v>
      </c>
      <c r="C37" s="400" t="s">
        <v>631</v>
      </c>
      <c r="D37" s="309" t="s">
        <v>141</v>
      </c>
      <c r="E37" s="317"/>
      <c r="F37" s="317">
        <v>2</v>
      </c>
      <c r="G37" s="597">
        <f t="shared" ref="G37:AI37" si="13">SUM(G38,G41)</f>
        <v>0</v>
      </c>
      <c r="H37" s="421">
        <f t="shared" si="13"/>
        <v>0</v>
      </c>
      <c r="I37" s="421">
        <f t="shared" si="13"/>
        <v>0</v>
      </c>
      <c r="J37" s="421">
        <f t="shared" si="13"/>
        <v>0</v>
      </c>
      <c r="K37" s="568">
        <f t="shared" si="13"/>
        <v>0</v>
      </c>
      <c r="L37" s="568">
        <f t="shared" si="13"/>
        <v>0</v>
      </c>
      <c r="M37" s="568">
        <f t="shared" si="13"/>
        <v>0</v>
      </c>
      <c r="N37" s="568">
        <f t="shared" si="13"/>
        <v>0</v>
      </c>
      <c r="O37" s="568">
        <f t="shared" si="13"/>
        <v>0</v>
      </c>
      <c r="P37" s="568">
        <f t="shared" si="13"/>
        <v>0</v>
      </c>
      <c r="Q37" s="568">
        <f t="shared" si="13"/>
        <v>0</v>
      </c>
      <c r="R37" s="568">
        <f t="shared" si="13"/>
        <v>0</v>
      </c>
      <c r="S37" s="568">
        <f t="shared" si="13"/>
        <v>0</v>
      </c>
      <c r="T37" s="568">
        <f t="shared" si="13"/>
        <v>0</v>
      </c>
      <c r="U37" s="568">
        <f t="shared" si="13"/>
        <v>0</v>
      </c>
      <c r="V37" s="568">
        <f t="shared" si="13"/>
        <v>0</v>
      </c>
      <c r="W37" s="568">
        <f t="shared" si="13"/>
        <v>0</v>
      </c>
      <c r="X37" s="568">
        <f t="shared" si="13"/>
        <v>0</v>
      </c>
      <c r="Y37" s="568">
        <f t="shared" si="13"/>
        <v>0</v>
      </c>
      <c r="Z37" s="568">
        <f t="shared" si="13"/>
        <v>0</v>
      </c>
      <c r="AA37" s="568">
        <f t="shared" si="13"/>
        <v>0</v>
      </c>
      <c r="AB37" s="568">
        <f t="shared" si="13"/>
        <v>0</v>
      </c>
      <c r="AC37" s="568">
        <f t="shared" si="13"/>
        <v>0</v>
      </c>
      <c r="AD37" s="568">
        <f t="shared" si="13"/>
        <v>0</v>
      </c>
      <c r="AE37" s="568">
        <f t="shared" si="13"/>
        <v>0</v>
      </c>
      <c r="AF37" s="568">
        <f t="shared" si="13"/>
        <v>0</v>
      </c>
      <c r="AG37" s="568">
        <f t="shared" si="13"/>
        <v>0</v>
      </c>
      <c r="AH37" s="568">
        <f t="shared" si="13"/>
        <v>0</v>
      </c>
      <c r="AI37" s="568">
        <f t="shared" si="13"/>
        <v>0</v>
      </c>
    </row>
    <row r="38" spans="1:35">
      <c r="A38" s="211"/>
      <c r="B38" s="807">
        <f>B37+0.1</f>
        <v>60.1</v>
      </c>
      <c r="C38" s="800" t="s">
        <v>632</v>
      </c>
      <c r="D38" s="809" t="s">
        <v>141</v>
      </c>
      <c r="E38" s="794" t="s">
        <v>93</v>
      </c>
      <c r="F38" s="794">
        <v>2</v>
      </c>
      <c r="G38" s="606">
        <f>SUM(G39:G40)</f>
        <v>0</v>
      </c>
      <c r="H38" s="421">
        <f>SUM(H39:H40)</f>
        <v>0</v>
      </c>
      <c r="I38" s="421">
        <f>SUM(I39:I40)</f>
        <v>0</v>
      </c>
      <c r="J38" s="421">
        <f>SUM(J39:J40)</f>
        <v>0</v>
      </c>
      <c r="K38" s="568">
        <f>SUM(K39:K40)</f>
        <v>0</v>
      </c>
      <c r="L38" s="568">
        <f t="shared" ref="L38:AI38" si="14">SUM(L39:L40)</f>
        <v>0</v>
      </c>
      <c r="M38" s="568">
        <f t="shared" si="14"/>
        <v>0</v>
      </c>
      <c r="N38" s="568">
        <f t="shared" si="14"/>
        <v>0</v>
      </c>
      <c r="O38" s="568">
        <f t="shared" si="14"/>
        <v>0</v>
      </c>
      <c r="P38" s="568">
        <f t="shared" si="14"/>
        <v>0</v>
      </c>
      <c r="Q38" s="568">
        <f t="shared" si="14"/>
        <v>0</v>
      </c>
      <c r="R38" s="568">
        <f t="shared" si="14"/>
        <v>0</v>
      </c>
      <c r="S38" s="568">
        <f t="shared" si="14"/>
        <v>0</v>
      </c>
      <c r="T38" s="568">
        <f t="shared" si="14"/>
        <v>0</v>
      </c>
      <c r="U38" s="568">
        <f t="shared" si="14"/>
        <v>0</v>
      </c>
      <c r="V38" s="568">
        <f t="shared" si="14"/>
        <v>0</v>
      </c>
      <c r="W38" s="568">
        <f t="shared" si="14"/>
        <v>0</v>
      </c>
      <c r="X38" s="568">
        <f t="shared" si="14"/>
        <v>0</v>
      </c>
      <c r="Y38" s="568">
        <f t="shared" si="14"/>
        <v>0</v>
      </c>
      <c r="Z38" s="568">
        <f t="shared" si="14"/>
        <v>0</v>
      </c>
      <c r="AA38" s="568">
        <f t="shared" si="14"/>
        <v>0</v>
      </c>
      <c r="AB38" s="568">
        <f t="shared" si="14"/>
        <v>0</v>
      </c>
      <c r="AC38" s="568">
        <f t="shared" si="14"/>
        <v>0</v>
      </c>
      <c r="AD38" s="568">
        <f t="shared" si="14"/>
        <v>0</v>
      </c>
      <c r="AE38" s="568">
        <f t="shared" si="14"/>
        <v>0</v>
      </c>
      <c r="AF38" s="568">
        <f t="shared" si="14"/>
        <v>0</v>
      </c>
      <c r="AG38" s="568">
        <f t="shared" si="14"/>
        <v>0</v>
      </c>
      <c r="AH38" s="568">
        <f t="shared" si="14"/>
        <v>0</v>
      </c>
      <c r="AI38" s="568">
        <f t="shared" si="14"/>
        <v>0</v>
      </c>
    </row>
    <row r="39" spans="1:35">
      <c r="A39" s="211"/>
      <c r="B39" s="312" t="s">
        <v>141</v>
      </c>
      <c r="C39" s="795"/>
      <c r="D39" s="795"/>
      <c r="E39" s="796" t="s">
        <v>93</v>
      </c>
      <c r="F39" s="796">
        <v>2</v>
      </c>
      <c r="G39" s="606"/>
      <c r="H39" s="369"/>
      <c r="I39" s="369"/>
      <c r="J39" s="369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618"/>
    </row>
    <row r="40" spans="1:35">
      <c r="A40" s="211"/>
      <c r="B40" s="607" t="s">
        <v>141</v>
      </c>
      <c r="C40" s="371" t="s">
        <v>619</v>
      </c>
      <c r="D40" s="797" t="s">
        <v>141</v>
      </c>
      <c r="E40" s="595" t="s">
        <v>141</v>
      </c>
      <c r="F40" s="595"/>
      <c r="G40" s="798" t="s">
        <v>141</v>
      </c>
      <c r="H40" s="372" t="s">
        <v>141</v>
      </c>
      <c r="I40" s="372" t="s">
        <v>141</v>
      </c>
      <c r="J40" s="372" t="s">
        <v>141</v>
      </c>
      <c r="K40" s="595" t="s">
        <v>141</v>
      </c>
      <c r="L40" s="595" t="s">
        <v>141</v>
      </c>
      <c r="M40" s="595" t="s">
        <v>141</v>
      </c>
      <c r="N40" s="595" t="s">
        <v>141</v>
      </c>
      <c r="O40" s="595" t="s">
        <v>141</v>
      </c>
      <c r="P40" s="595" t="s">
        <v>141</v>
      </c>
      <c r="Q40" s="595" t="s">
        <v>141</v>
      </c>
      <c r="R40" s="595" t="s">
        <v>141</v>
      </c>
      <c r="S40" s="595" t="s">
        <v>141</v>
      </c>
      <c r="T40" s="595" t="s">
        <v>141</v>
      </c>
      <c r="U40" s="595" t="s">
        <v>141</v>
      </c>
      <c r="V40" s="595" t="s">
        <v>141</v>
      </c>
      <c r="W40" s="595" t="s">
        <v>141</v>
      </c>
      <c r="X40" s="595" t="s">
        <v>141</v>
      </c>
      <c r="Y40" s="595" t="s">
        <v>141</v>
      </c>
      <c r="Z40" s="595" t="s">
        <v>141</v>
      </c>
      <c r="AA40" s="595" t="s">
        <v>141</v>
      </c>
      <c r="AB40" s="595" t="s">
        <v>141</v>
      </c>
      <c r="AC40" s="595" t="s">
        <v>141</v>
      </c>
      <c r="AD40" s="595" t="s">
        <v>141</v>
      </c>
      <c r="AE40" s="595" t="s">
        <v>141</v>
      </c>
      <c r="AF40" s="595" t="s">
        <v>141</v>
      </c>
      <c r="AG40" s="595" t="s">
        <v>141</v>
      </c>
      <c r="AH40" s="595" t="s">
        <v>141</v>
      </c>
      <c r="AI40" s="799" t="s">
        <v>141</v>
      </c>
    </row>
    <row r="41" spans="1:35">
      <c r="A41" s="211"/>
      <c r="B41" s="807">
        <f>B38+0.1</f>
        <v>60.2</v>
      </c>
      <c r="C41" s="800" t="s">
        <v>633</v>
      </c>
      <c r="D41" s="809" t="s">
        <v>141</v>
      </c>
      <c r="E41" s="794" t="s">
        <v>93</v>
      </c>
      <c r="F41" s="794">
        <v>2</v>
      </c>
      <c r="G41" s="606">
        <f t="shared" ref="G41:AI41" si="15">SUM(G42:G43)</f>
        <v>0</v>
      </c>
      <c r="H41" s="369">
        <f t="shared" si="15"/>
        <v>0</v>
      </c>
      <c r="I41" s="369">
        <f t="shared" si="15"/>
        <v>0</v>
      </c>
      <c r="J41" s="369">
        <f t="shared" si="15"/>
        <v>0</v>
      </c>
      <c r="K41" s="568">
        <f t="shared" si="15"/>
        <v>0</v>
      </c>
      <c r="L41" s="568">
        <f t="shared" si="15"/>
        <v>0</v>
      </c>
      <c r="M41" s="568">
        <f t="shared" si="15"/>
        <v>0</v>
      </c>
      <c r="N41" s="568">
        <f t="shared" si="15"/>
        <v>0</v>
      </c>
      <c r="O41" s="568">
        <f t="shared" si="15"/>
        <v>0</v>
      </c>
      <c r="P41" s="568">
        <f t="shared" si="15"/>
        <v>0</v>
      </c>
      <c r="Q41" s="568">
        <f t="shared" si="15"/>
        <v>0</v>
      </c>
      <c r="R41" s="568">
        <f t="shared" si="15"/>
        <v>0</v>
      </c>
      <c r="S41" s="568">
        <f t="shared" si="15"/>
        <v>0</v>
      </c>
      <c r="T41" s="568">
        <f t="shared" si="15"/>
        <v>0</v>
      </c>
      <c r="U41" s="568">
        <f t="shared" si="15"/>
        <v>0</v>
      </c>
      <c r="V41" s="568">
        <f t="shared" si="15"/>
        <v>0</v>
      </c>
      <c r="W41" s="568">
        <f t="shared" si="15"/>
        <v>0</v>
      </c>
      <c r="X41" s="568">
        <f t="shared" si="15"/>
        <v>0</v>
      </c>
      <c r="Y41" s="568">
        <f t="shared" si="15"/>
        <v>0</v>
      </c>
      <c r="Z41" s="568">
        <f t="shared" si="15"/>
        <v>0</v>
      </c>
      <c r="AA41" s="568">
        <f t="shared" si="15"/>
        <v>0</v>
      </c>
      <c r="AB41" s="568">
        <f t="shared" si="15"/>
        <v>0</v>
      </c>
      <c r="AC41" s="568">
        <f t="shared" si="15"/>
        <v>0</v>
      </c>
      <c r="AD41" s="568">
        <f t="shared" si="15"/>
        <v>0</v>
      </c>
      <c r="AE41" s="568">
        <f t="shared" si="15"/>
        <v>0</v>
      </c>
      <c r="AF41" s="568">
        <f t="shared" si="15"/>
        <v>0</v>
      </c>
      <c r="AG41" s="568">
        <f t="shared" si="15"/>
        <v>0</v>
      </c>
      <c r="AH41" s="568">
        <f t="shared" si="15"/>
        <v>0</v>
      </c>
      <c r="AI41" s="568">
        <f t="shared" si="15"/>
        <v>0</v>
      </c>
    </row>
    <row r="42" spans="1:35">
      <c r="A42" s="155"/>
      <c r="B42" s="312" t="s">
        <v>141</v>
      </c>
      <c r="C42" s="795"/>
      <c r="D42" s="795"/>
      <c r="E42" s="796" t="s">
        <v>93</v>
      </c>
      <c r="F42" s="796">
        <v>2</v>
      </c>
      <c r="G42" s="606"/>
      <c r="H42" s="369"/>
      <c r="I42" s="369"/>
      <c r="J42" s="369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618"/>
    </row>
    <row r="43" spans="1:35">
      <c r="A43" s="211"/>
      <c r="B43" s="607" t="s">
        <v>141</v>
      </c>
      <c r="C43" s="371" t="s">
        <v>619</v>
      </c>
      <c r="D43" s="797" t="s">
        <v>141</v>
      </c>
      <c r="E43" s="636" t="s">
        <v>141</v>
      </c>
      <c r="F43" s="595"/>
      <c r="G43" s="798" t="s">
        <v>141</v>
      </c>
      <c r="H43" s="434" t="s">
        <v>141</v>
      </c>
      <c r="I43" s="434" t="s">
        <v>141</v>
      </c>
      <c r="J43" s="372" t="s">
        <v>141</v>
      </c>
      <c r="K43" s="595" t="s">
        <v>141</v>
      </c>
      <c r="L43" s="595" t="s">
        <v>141</v>
      </c>
      <c r="M43" s="595" t="s">
        <v>141</v>
      </c>
      <c r="N43" s="595" t="s">
        <v>141</v>
      </c>
      <c r="O43" s="595" t="s">
        <v>141</v>
      </c>
      <c r="P43" s="595" t="s">
        <v>141</v>
      </c>
      <c r="Q43" s="595" t="s">
        <v>141</v>
      </c>
      <c r="R43" s="595" t="s">
        <v>141</v>
      </c>
      <c r="S43" s="595" t="s">
        <v>141</v>
      </c>
      <c r="T43" s="595" t="s">
        <v>141</v>
      </c>
      <c r="U43" s="595" t="s">
        <v>141</v>
      </c>
      <c r="V43" s="595" t="s">
        <v>141</v>
      </c>
      <c r="W43" s="595" t="s">
        <v>141</v>
      </c>
      <c r="X43" s="595" t="s">
        <v>141</v>
      </c>
      <c r="Y43" s="595" t="s">
        <v>141</v>
      </c>
      <c r="Z43" s="595" t="s">
        <v>141</v>
      </c>
      <c r="AA43" s="595" t="s">
        <v>141</v>
      </c>
      <c r="AB43" s="595" t="s">
        <v>141</v>
      </c>
      <c r="AC43" s="595" t="s">
        <v>141</v>
      </c>
      <c r="AD43" s="595" t="s">
        <v>141</v>
      </c>
      <c r="AE43" s="595" t="s">
        <v>141</v>
      </c>
      <c r="AF43" s="595" t="s">
        <v>141</v>
      </c>
      <c r="AG43" s="595" t="s">
        <v>141</v>
      </c>
      <c r="AH43" s="595" t="s">
        <v>141</v>
      </c>
      <c r="AI43" s="799" t="s">
        <v>141</v>
      </c>
    </row>
    <row r="44" spans="1:35">
      <c r="A44" s="202"/>
      <c r="B44" s="318">
        <f>B37+1</f>
        <v>61</v>
      </c>
      <c r="C44" s="435" t="s">
        <v>634</v>
      </c>
      <c r="D44" s="315" t="s">
        <v>141</v>
      </c>
      <c r="E44" s="316"/>
      <c r="F44" s="316">
        <v>2</v>
      </c>
      <c r="G44" s="606">
        <f>SUM(G45+G48+G51+G54+G57+G60+G63+G66+G69+G72)</f>
        <v>0</v>
      </c>
      <c r="H44" s="369">
        <f>SUM(H45+H48+H51+H54+H57+H60+H63+H66+H69+H72)</f>
        <v>0</v>
      </c>
      <c r="I44" s="369">
        <f>SUM(I45+I48+I51+I54+I57+I60+I63+I66+I69+I72)</f>
        <v>0</v>
      </c>
      <c r="J44" s="369">
        <f>SUM(J45+J48+J51+J54+J57+J60+J63+J66+J69+J72)</f>
        <v>0</v>
      </c>
      <c r="K44" s="568">
        <f>SUM(K45+K48+K51+K54+K57+K60+K63+K66+K69+K72)</f>
        <v>0</v>
      </c>
      <c r="L44" s="568">
        <f t="shared" ref="L44:AI44" si="16">SUM(L45+L48+L51+L54+L57+L60+L63+L66+L69+L72)</f>
        <v>0</v>
      </c>
      <c r="M44" s="568">
        <f t="shared" si="16"/>
        <v>0</v>
      </c>
      <c r="N44" s="568">
        <f t="shared" si="16"/>
        <v>0</v>
      </c>
      <c r="O44" s="568">
        <f t="shared" si="16"/>
        <v>0</v>
      </c>
      <c r="P44" s="568">
        <f t="shared" si="16"/>
        <v>0</v>
      </c>
      <c r="Q44" s="568">
        <f t="shared" si="16"/>
        <v>0</v>
      </c>
      <c r="R44" s="568">
        <f t="shared" si="16"/>
        <v>0</v>
      </c>
      <c r="S44" s="568">
        <f t="shared" si="16"/>
        <v>0</v>
      </c>
      <c r="T44" s="568">
        <f t="shared" si="16"/>
        <v>0</v>
      </c>
      <c r="U44" s="568">
        <f t="shared" si="16"/>
        <v>0</v>
      </c>
      <c r="V44" s="568">
        <f t="shared" si="16"/>
        <v>0</v>
      </c>
      <c r="W44" s="568">
        <f t="shared" si="16"/>
        <v>0</v>
      </c>
      <c r="X44" s="568">
        <f t="shared" si="16"/>
        <v>0</v>
      </c>
      <c r="Y44" s="568">
        <f t="shared" si="16"/>
        <v>0</v>
      </c>
      <c r="Z44" s="568">
        <f t="shared" si="16"/>
        <v>0</v>
      </c>
      <c r="AA44" s="568">
        <f t="shared" si="16"/>
        <v>0</v>
      </c>
      <c r="AB44" s="568">
        <f t="shared" si="16"/>
        <v>0</v>
      </c>
      <c r="AC44" s="568">
        <f t="shared" si="16"/>
        <v>0</v>
      </c>
      <c r="AD44" s="568">
        <f t="shared" si="16"/>
        <v>0</v>
      </c>
      <c r="AE44" s="568">
        <f t="shared" si="16"/>
        <v>0</v>
      </c>
      <c r="AF44" s="568">
        <f t="shared" si="16"/>
        <v>0</v>
      </c>
      <c r="AG44" s="568">
        <f t="shared" si="16"/>
        <v>0</v>
      </c>
      <c r="AH44" s="568">
        <f t="shared" si="16"/>
        <v>0</v>
      </c>
      <c r="AI44" s="568">
        <f t="shared" si="16"/>
        <v>0</v>
      </c>
    </row>
    <row r="45" spans="1:35" ht="25.5">
      <c r="A45" s="155"/>
      <c r="B45" s="810">
        <f>B44+0.1</f>
        <v>61.1</v>
      </c>
      <c r="C45" s="811" t="s">
        <v>635</v>
      </c>
      <c r="D45" s="808" t="s">
        <v>141</v>
      </c>
      <c r="E45" s="557" t="s">
        <v>93</v>
      </c>
      <c r="F45" s="557">
        <v>2</v>
      </c>
      <c r="G45" s="606">
        <f t="shared" ref="G45:AI45" si="17">SUM(G46:G47)</f>
        <v>0</v>
      </c>
      <c r="H45" s="369">
        <f t="shared" si="17"/>
        <v>0</v>
      </c>
      <c r="I45" s="369">
        <f t="shared" si="17"/>
        <v>0</v>
      </c>
      <c r="J45" s="369">
        <f t="shared" si="17"/>
        <v>0</v>
      </c>
      <c r="K45" s="568">
        <f t="shared" si="17"/>
        <v>0</v>
      </c>
      <c r="L45" s="568">
        <f t="shared" si="17"/>
        <v>0</v>
      </c>
      <c r="M45" s="568">
        <f t="shared" si="17"/>
        <v>0</v>
      </c>
      <c r="N45" s="568">
        <f t="shared" si="17"/>
        <v>0</v>
      </c>
      <c r="O45" s="568">
        <f t="shared" si="17"/>
        <v>0</v>
      </c>
      <c r="P45" s="568">
        <f t="shared" si="17"/>
        <v>0</v>
      </c>
      <c r="Q45" s="568">
        <f t="shared" si="17"/>
        <v>0</v>
      </c>
      <c r="R45" s="568">
        <f t="shared" si="17"/>
        <v>0</v>
      </c>
      <c r="S45" s="568">
        <f t="shared" si="17"/>
        <v>0</v>
      </c>
      <c r="T45" s="568">
        <f t="shared" si="17"/>
        <v>0</v>
      </c>
      <c r="U45" s="568">
        <f t="shared" si="17"/>
        <v>0</v>
      </c>
      <c r="V45" s="568">
        <f t="shared" si="17"/>
        <v>0</v>
      </c>
      <c r="W45" s="568">
        <f t="shared" si="17"/>
        <v>0</v>
      </c>
      <c r="X45" s="568">
        <f t="shared" si="17"/>
        <v>0</v>
      </c>
      <c r="Y45" s="568">
        <f t="shared" si="17"/>
        <v>0</v>
      </c>
      <c r="Z45" s="568">
        <f t="shared" si="17"/>
        <v>0</v>
      </c>
      <c r="AA45" s="568">
        <f t="shared" si="17"/>
        <v>0</v>
      </c>
      <c r="AB45" s="568">
        <f t="shared" si="17"/>
        <v>0</v>
      </c>
      <c r="AC45" s="568">
        <f t="shared" si="17"/>
        <v>0</v>
      </c>
      <c r="AD45" s="568">
        <f t="shared" si="17"/>
        <v>0</v>
      </c>
      <c r="AE45" s="568">
        <f t="shared" si="17"/>
        <v>0</v>
      </c>
      <c r="AF45" s="568">
        <f t="shared" si="17"/>
        <v>0</v>
      </c>
      <c r="AG45" s="568">
        <f t="shared" si="17"/>
        <v>0</v>
      </c>
      <c r="AH45" s="568">
        <f t="shared" si="17"/>
        <v>0</v>
      </c>
      <c r="AI45" s="568">
        <f t="shared" si="17"/>
        <v>0</v>
      </c>
    </row>
    <row r="46" spans="1:35">
      <c r="A46" s="155"/>
      <c r="B46" s="319" t="s">
        <v>141</v>
      </c>
      <c r="C46" s="795"/>
      <c r="D46" s="795"/>
      <c r="E46" s="802" t="s">
        <v>93</v>
      </c>
      <c r="F46" s="802">
        <v>2</v>
      </c>
      <c r="G46" s="606"/>
      <c r="H46" s="369"/>
      <c r="I46" s="369"/>
      <c r="J46" s="369"/>
      <c r="K46" s="564"/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564"/>
      <c r="AD46" s="564"/>
      <c r="AE46" s="564"/>
      <c r="AF46" s="564"/>
      <c r="AG46" s="564"/>
      <c r="AH46" s="564"/>
      <c r="AI46" s="618"/>
    </row>
    <row r="47" spans="1:35">
      <c r="A47" s="155"/>
      <c r="B47" s="607" t="s">
        <v>141</v>
      </c>
      <c r="C47" s="371" t="s">
        <v>619</v>
      </c>
      <c r="D47" s="797" t="s">
        <v>141</v>
      </c>
      <c r="E47" s="636" t="s">
        <v>141</v>
      </c>
      <c r="F47" s="595"/>
      <c r="G47" s="798" t="s">
        <v>141</v>
      </c>
      <c r="H47" s="434" t="s">
        <v>141</v>
      </c>
      <c r="I47" s="434" t="s">
        <v>141</v>
      </c>
      <c r="J47" s="372" t="s">
        <v>141</v>
      </c>
      <c r="K47" s="595" t="s">
        <v>141</v>
      </c>
      <c r="L47" s="595" t="s">
        <v>141</v>
      </c>
      <c r="M47" s="595" t="s">
        <v>141</v>
      </c>
      <c r="N47" s="595" t="s">
        <v>141</v>
      </c>
      <c r="O47" s="595" t="s">
        <v>141</v>
      </c>
      <c r="P47" s="595" t="s">
        <v>141</v>
      </c>
      <c r="Q47" s="595" t="s">
        <v>141</v>
      </c>
      <c r="R47" s="595" t="s">
        <v>141</v>
      </c>
      <c r="S47" s="595" t="s">
        <v>141</v>
      </c>
      <c r="T47" s="595" t="s">
        <v>141</v>
      </c>
      <c r="U47" s="595" t="s">
        <v>141</v>
      </c>
      <c r="V47" s="595" t="s">
        <v>141</v>
      </c>
      <c r="W47" s="595" t="s">
        <v>141</v>
      </c>
      <c r="X47" s="595" t="s">
        <v>141</v>
      </c>
      <c r="Y47" s="595" t="s">
        <v>141</v>
      </c>
      <c r="Z47" s="595" t="s">
        <v>141</v>
      </c>
      <c r="AA47" s="595" t="s">
        <v>141</v>
      </c>
      <c r="AB47" s="595" t="s">
        <v>141</v>
      </c>
      <c r="AC47" s="595" t="s">
        <v>141</v>
      </c>
      <c r="AD47" s="595" t="s">
        <v>141</v>
      </c>
      <c r="AE47" s="595" t="s">
        <v>141</v>
      </c>
      <c r="AF47" s="595" t="s">
        <v>141</v>
      </c>
      <c r="AG47" s="595" t="s">
        <v>141</v>
      </c>
      <c r="AH47" s="595" t="s">
        <v>141</v>
      </c>
      <c r="AI47" s="799" t="s">
        <v>141</v>
      </c>
    </row>
    <row r="48" spans="1:35" ht="25.5">
      <c r="A48" s="155"/>
      <c r="B48" s="810">
        <f>B45+0.1</f>
        <v>61.2</v>
      </c>
      <c r="C48" s="811" t="s">
        <v>636</v>
      </c>
      <c r="D48" s="808" t="s">
        <v>141</v>
      </c>
      <c r="E48" s="557" t="s">
        <v>93</v>
      </c>
      <c r="F48" s="557">
        <v>2</v>
      </c>
      <c r="G48" s="606">
        <f>SUM(G49:G50)</f>
        <v>0</v>
      </c>
      <c r="H48" s="369">
        <f>SUM(H49:H50)</f>
        <v>0</v>
      </c>
      <c r="I48" s="369">
        <f>SUM(I49:I50)</f>
        <v>0</v>
      </c>
      <c r="J48" s="369">
        <f>SUM(J49:J50)</f>
        <v>0</v>
      </c>
      <c r="K48" s="568">
        <f>SUM(K49:K50)</f>
        <v>0</v>
      </c>
      <c r="L48" s="568">
        <f t="shared" ref="L48:AI48" si="18">SUM(L49:L50)</f>
        <v>0</v>
      </c>
      <c r="M48" s="568">
        <f t="shared" si="18"/>
        <v>0</v>
      </c>
      <c r="N48" s="568">
        <f t="shared" si="18"/>
        <v>0</v>
      </c>
      <c r="O48" s="568">
        <f t="shared" si="18"/>
        <v>0</v>
      </c>
      <c r="P48" s="568">
        <f t="shared" si="18"/>
        <v>0</v>
      </c>
      <c r="Q48" s="568">
        <f t="shared" si="18"/>
        <v>0</v>
      </c>
      <c r="R48" s="568">
        <f t="shared" si="18"/>
        <v>0</v>
      </c>
      <c r="S48" s="568">
        <f t="shared" si="18"/>
        <v>0</v>
      </c>
      <c r="T48" s="568">
        <f t="shared" si="18"/>
        <v>0</v>
      </c>
      <c r="U48" s="568">
        <f t="shared" si="18"/>
        <v>0</v>
      </c>
      <c r="V48" s="568">
        <f t="shared" si="18"/>
        <v>0</v>
      </c>
      <c r="W48" s="568">
        <f t="shared" si="18"/>
        <v>0</v>
      </c>
      <c r="X48" s="568">
        <f t="shared" si="18"/>
        <v>0</v>
      </c>
      <c r="Y48" s="568">
        <f t="shared" si="18"/>
        <v>0</v>
      </c>
      <c r="Z48" s="568">
        <f t="shared" si="18"/>
        <v>0</v>
      </c>
      <c r="AA48" s="568">
        <f t="shared" si="18"/>
        <v>0</v>
      </c>
      <c r="AB48" s="568">
        <f t="shared" si="18"/>
        <v>0</v>
      </c>
      <c r="AC48" s="568">
        <f t="shared" si="18"/>
        <v>0</v>
      </c>
      <c r="AD48" s="568">
        <f t="shared" si="18"/>
        <v>0</v>
      </c>
      <c r="AE48" s="568">
        <f t="shared" si="18"/>
        <v>0</v>
      </c>
      <c r="AF48" s="568">
        <f t="shared" si="18"/>
        <v>0</v>
      </c>
      <c r="AG48" s="568">
        <f t="shared" si="18"/>
        <v>0</v>
      </c>
      <c r="AH48" s="568">
        <f t="shared" si="18"/>
        <v>0</v>
      </c>
      <c r="AI48" s="568">
        <f t="shared" si="18"/>
        <v>0</v>
      </c>
    </row>
    <row r="49" spans="1:35">
      <c r="A49" s="155"/>
      <c r="B49" s="319" t="s">
        <v>141</v>
      </c>
      <c r="C49" s="795"/>
      <c r="D49" s="795"/>
      <c r="E49" s="802" t="s">
        <v>93</v>
      </c>
      <c r="F49" s="802">
        <v>2</v>
      </c>
      <c r="G49" s="606"/>
      <c r="H49" s="369"/>
      <c r="I49" s="369"/>
      <c r="J49" s="369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618"/>
    </row>
    <row r="50" spans="1:35">
      <c r="A50" s="155"/>
      <c r="B50" s="607" t="s">
        <v>141</v>
      </c>
      <c r="C50" s="371" t="s">
        <v>619</v>
      </c>
      <c r="D50" s="797" t="s">
        <v>141</v>
      </c>
      <c r="E50" s="636" t="s">
        <v>141</v>
      </c>
      <c r="F50" s="595"/>
      <c r="G50" s="798" t="s">
        <v>141</v>
      </c>
      <c r="H50" s="434" t="s">
        <v>141</v>
      </c>
      <c r="I50" s="434" t="s">
        <v>141</v>
      </c>
      <c r="J50" s="372" t="s">
        <v>141</v>
      </c>
      <c r="K50" s="595" t="s">
        <v>141</v>
      </c>
      <c r="L50" s="595" t="s">
        <v>141</v>
      </c>
      <c r="M50" s="595" t="s">
        <v>141</v>
      </c>
      <c r="N50" s="595" t="s">
        <v>141</v>
      </c>
      <c r="O50" s="595" t="s">
        <v>141</v>
      </c>
      <c r="P50" s="595" t="s">
        <v>141</v>
      </c>
      <c r="Q50" s="595" t="s">
        <v>141</v>
      </c>
      <c r="R50" s="595" t="s">
        <v>141</v>
      </c>
      <c r="S50" s="595" t="s">
        <v>141</v>
      </c>
      <c r="T50" s="595" t="s">
        <v>141</v>
      </c>
      <c r="U50" s="595" t="s">
        <v>141</v>
      </c>
      <c r="V50" s="595" t="s">
        <v>141</v>
      </c>
      <c r="W50" s="595" t="s">
        <v>141</v>
      </c>
      <c r="X50" s="595" t="s">
        <v>141</v>
      </c>
      <c r="Y50" s="595" t="s">
        <v>141</v>
      </c>
      <c r="Z50" s="595" t="s">
        <v>141</v>
      </c>
      <c r="AA50" s="595" t="s">
        <v>141</v>
      </c>
      <c r="AB50" s="595" t="s">
        <v>141</v>
      </c>
      <c r="AC50" s="595" t="s">
        <v>141</v>
      </c>
      <c r="AD50" s="595" t="s">
        <v>141</v>
      </c>
      <c r="AE50" s="595" t="s">
        <v>141</v>
      </c>
      <c r="AF50" s="595" t="s">
        <v>141</v>
      </c>
      <c r="AG50" s="595" t="s">
        <v>141</v>
      </c>
      <c r="AH50" s="595" t="s">
        <v>141</v>
      </c>
      <c r="AI50" s="799" t="s">
        <v>141</v>
      </c>
    </row>
    <row r="51" spans="1:35" ht="25.5">
      <c r="A51" s="155"/>
      <c r="B51" s="810">
        <f>B48+0.1</f>
        <v>61.300000000000004</v>
      </c>
      <c r="C51" s="811" t="s">
        <v>637</v>
      </c>
      <c r="D51" s="808" t="s">
        <v>141</v>
      </c>
      <c r="E51" s="557" t="s">
        <v>93</v>
      </c>
      <c r="F51" s="557">
        <v>2</v>
      </c>
      <c r="G51" s="606">
        <f>SUM(G52:G53)</f>
        <v>0</v>
      </c>
      <c r="H51" s="369">
        <f>SUM(H52:H53)</f>
        <v>0</v>
      </c>
      <c r="I51" s="369">
        <f>SUM(I52:I53)</f>
        <v>0</v>
      </c>
      <c r="J51" s="369">
        <f>SUM(J52:J53)</f>
        <v>0</v>
      </c>
      <c r="K51" s="568">
        <f>SUM(K52:K53)</f>
        <v>0</v>
      </c>
      <c r="L51" s="568">
        <f t="shared" ref="L51:AI51" si="19">SUM(L52:L53)</f>
        <v>0</v>
      </c>
      <c r="M51" s="568">
        <f t="shared" si="19"/>
        <v>0</v>
      </c>
      <c r="N51" s="568">
        <f t="shared" si="19"/>
        <v>0</v>
      </c>
      <c r="O51" s="568">
        <f t="shared" si="19"/>
        <v>0</v>
      </c>
      <c r="P51" s="568">
        <f t="shared" si="19"/>
        <v>0</v>
      </c>
      <c r="Q51" s="568">
        <f t="shared" si="19"/>
        <v>0</v>
      </c>
      <c r="R51" s="568">
        <f t="shared" si="19"/>
        <v>0</v>
      </c>
      <c r="S51" s="568">
        <f t="shared" si="19"/>
        <v>0</v>
      </c>
      <c r="T51" s="568">
        <f t="shared" si="19"/>
        <v>0</v>
      </c>
      <c r="U51" s="568">
        <f t="shared" si="19"/>
        <v>0</v>
      </c>
      <c r="V51" s="568">
        <f t="shared" si="19"/>
        <v>0</v>
      </c>
      <c r="W51" s="568">
        <f t="shared" si="19"/>
        <v>0</v>
      </c>
      <c r="X51" s="568">
        <f t="shared" si="19"/>
        <v>0</v>
      </c>
      <c r="Y51" s="568">
        <f t="shared" si="19"/>
        <v>0</v>
      </c>
      <c r="Z51" s="568">
        <f t="shared" si="19"/>
        <v>0</v>
      </c>
      <c r="AA51" s="568">
        <f t="shared" si="19"/>
        <v>0</v>
      </c>
      <c r="AB51" s="568">
        <f t="shared" si="19"/>
        <v>0</v>
      </c>
      <c r="AC51" s="568">
        <f t="shared" si="19"/>
        <v>0</v>
      </c>
      <c r="AD51" s="568">
        <f t="shared" si="19"/>
        <v>0</v>
      </c>
      <c r="AE51" s="568">
        <f t="shared" si="19"/>
        <v>0</v>
      </c>
      <c r="AF51" s="568">
        <f t="shared" si="19"/>
        <v>0</v>
      </c>
      <c r="AG51" s="568">
        <f t="shared" si="19"/>
        <v>0</v>
      </c>
      <c r="AH51" s="568">
        <f t="shared" si="19"/>
        <v>0</v>
      </c>
      <c r="AI51" s="568">
        <f t="shared" si="19"/>
        <v>0</v>
      </c>
    </row>
    <row r="52" spans="1:35">
      <c r="A52" s="155"/>
      <c r="B52" s="812"/>
      <c r="C52" s="795"/>
      <c r="D52" s="795"/>
      <c r="E52" s="802" t="s">
        <v>93</v>
      </c>
      <c r="F52" s="802">
        <v>2</v>
      </c>
      <c r="G52" s="606"/>
      <c r="H52" s="369"/>
      <c r="I52" s="369"/>
      <c r="J52" s="369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4"/>
      <c r="AH52" s="564"/>
      <c r="AI52" s="618"/>
    </row>
    <row r="53" spans="1:35">
      <c r="A53" s="155"/>
      <c r="B53" s="607" t="s">
        <v>141</v>
      </c>
      <c r="C53" s="371" t="s">
        <v>619</v>
      </c>
      <c r="D53" s="797" t="s">
        <v>141</v>
      </c>
      <c r="E53" s="636" t="s">
        <v>141</v>
      </c>
      <c r="F53" s="595"/>
      <c r="G53" s="798" t="s">
        <v>141</v>
      </c>
      <c r="H53" s="434" t="s">
        <v>141</v>
      </c>
      <c r="I53" s="434" t="s">
        <v>141</v>
      </c>
      <c r="J53" s="372" t="s">
        <v>141</v>
      </c>
      <c r="K53" s="595" t="s">
        <v>141</v>
      </c>
      <c r="L53" s="595" t="s">
        <v>141</v>
      </c>
      <c r="M53" s="595" t="s">
        <v>141</v>
      </c>
      <c r="N53" s="595" t="s">
        <v>141</v>
      </c>
      <c r="O53" s="595" t="s">
        <v>141</v>
      </c>
      <c r="P53" s="595" t="s">
        <v>141</v>
      </c>
      <c r="Q53" s="595" t="s">
        <v>141</v>
      </c>
      <c r="R53" s="595" t="s">
        <v>141</v>
      </c>
      <c r="S53" s="595" t="s">
        <v>141</v>
      </c>
      <c r="T53" s="595" t="s">
        <v>141</v>
      </c>
      <c r="U53" s="595" t="s">
        <v>141</v>
      </c>
      <c r="V53" s="595" t="s">
        <v>141</v>
      </c>
      <c r="W53" s="595" t="s">
        <v>141</v>
      </c>
      <c r="X53" s="595" t="s">
        <v>141</v>
      </c>
      <c r="Y53" s="595" t="s">
        <v>141</v>
      </c>
      <c r="Z53" s="595" t="s">
        <v>141</v>
      </c>
      <c r="AA53" s="595" t="s">
        <v>141</v>
      </c>
      <c r="AB53" s="595" t="s">
        <v>141</v>
      </c>
      <c r="AC53" s="595" t="s">
        <v>141</v>
      </c>
      <c r="AD53" s="595" t="s">
        <v>141</v>
      </c>
      <c r="AE53" s="595" t="s">
        <v>141</v>
      </c>
      <c r="AF53" s="595" t="s">
        <v>141</v>
      </c>
      <c r="AG53" s="595" t="s">
        <v>141</v>
      </c>
      <c r="AH53" s="595" t="s">
        <v>141</v>
      </c>
      <c r="AI53" s="799" t="s">
        <v>141</v>
      </c>
    </row>
    <row r="54" spans="1:35" ht="25.5">
      <c r="A54" s="155"/>
      <c r="B54" s="810">
        <f>B51+0.1</f>
        <v>61.400000000000006</v>
      </c>
      <c r="C54" s="811" t="s">
        <v>638</v>
      </c>
      <c r="D54" s="808" t="s">
        <v>141</v>
      </c>
      <c r="E54" s="557" t="s">
        <v>93</v>
      </c>
      <c r="F54" s="557">
        <v>2</v>
      </c>
      <c r="G54" s="606">
        <f t="shared" ref="G54:AI54" si="20">SUM(G55:G56)</f>
        <v>0</v>
      </c>
      <c r="H54" s="369">
        <f t="shared" si="20"/>
        <v>0</v>
      </c>
      <c r="I54" s="369">
        <f t="shared" si="20"/>
        <v>0</v>
      </c>
      <c r="J54" s="369">
        <f t="shared" si="20"/>
        <v>0</v>
      </c>
      <c r="K54" s="568">
        <f t="shared" si="20"/>
        <v>0</v>
      </c>
      <c r="L54" s="568">
        <f t="shared" si="20"/>
        <v>0</v>
      </c>
      <c r="M54" s="568">
        <f t="shared" si="20"/>
        <v>0</v>
      </c>
      <c r="N54" s="568">
        <f t="shared" si="20"/>
        <v>0</v>
      </c>
      <c r="O54" s="568">
        <f t="shared" si="20"/>
        <v>0</v>
      </c>
      <c r="P54" s="568">
        <f t="shared" si="20"/>
        <v>0</v>
      </c>
      <c r="Q54" s="568">
        <f t="shared" si="20"/>
        <v>0</v>
      </c>
      <c r="R54" s="568">
        <f t="shared" si="20"/>
        <v>0</v>
      </c>
      <c r="S54" s="568">
        <f t="shared" si="20"/>
        <v>0</v>
      </c>
      <c r="T54" s="568">
        <f t="shared" si="20"/>
        <v>0</v>
      </c>
      <c r="U54" s="568">
        <f t="shared" si="20"/>
        <v>0</v>
      </c>
      <c r="V54" s="568">
        <f t="shared" si="20"/>
        <v>0</v>
      </c>
      <c r="W54" s="568">
        <f t="shared" si="20"/>
        <v>0</v>
      </c>
      <c r="X54" s="568">
        <f t="shared" si="20"/>
        <v>0</v>
      </c>
      <c r="Y54" s="568">
        <f t="shared" si="20"/>
        <v>0</v>
      </c>
      <c r="Z54" s="568">
        <f t="shared" si="20"/>
        <v>0</v>
      </c>
      <c r="AA54" s="568">
        <f t="shared" si="20"/>
        <v>0</v>
      </c>
      <c r="AB54" s="568">
        <f t="shared" si="20"/>
        <v>0</v>
      </c>
      <c r="AC54" s="568">
        <f t="shared" si="20"/>
        <v>0</v>
      </c>
      <c r="AD54" s="568">
        <f t="shared" si="20"/>
        <v>0</v>
      </c>
      <c r="AE54" s="568">
        <f t="shared" si="20"/>
        <v>0</v>
      </c>
      <c r="AF54" s="568">
        <f t="shared" si="20"/>
        <v>0</v>
      </c>
      <c r="AG54" s="568">
        <f t="shared" si="20"/>
        <v>0</v>
      </c>
      <c r="AH54" s="568">
        <f t="shared" si="20"/>
        <v>0</v>
      </c>
      <c r="AI54" s="568">
        <f t="shared" si="20"/>
        <v>0</v>
      </c>
    </row>
    <row r="55" spans="1:35">
      <c r="A55" s="155"/>
      <c r="B55" s="319" t="s">
        <v>141</v>
      </c>
      <c r="C55" s="795"/>
      <c r="D55" s="795"/>
      <c r="E55" s="802" t="s">
        <v>93</v>
      </c>
      <c r="F55" s="802">
        <v>2</v>
      </c>
      <c r="G55" s="606"/>
      <c r="H55" s="369"/>
      <c r="I55" s="369"/>
      <c r="J55" s="369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4"/>
      <c r="AH55" s="564"/>
      <c r="AI55" s="618"/>
    </row>
    <row r="56" spans="1:35">
      <c r="A56" s="155"/>
      <c r="B56" s="607" t="s">
        <v>141</v>
      </c>
      <c r="C56" s="371" t="s">
        <v>619</v>
      </c>
      <c r="D56" s="797" t="s">
        <v>141</v>
      </c>
      <c r="E56" s="636" t="s">
        <v>141</v>
      </c>
      <c r="F56" s="595"/>
      <c r="G56" s="798" t="s">
        <v>141</v>
      </c>
      <c r="H56" s="434" t="s">
        <v>141</v>
      </c>
      <c r="I56" s="434" t="s">
        <v>141</v>
      </c>
      <c r="J56" s="372" t="s">
        <v>141</v>
      </c>
      <c r="K56" s="595" t="s">
        <v>141</v>
      </c>
      <c r="L56" s="595" t="s">
        <v>141</v>
      </c>
      <c r="M56" s="595" t="s">
        <v>141</v>
      </c>
      <c r="N56" s="595" t="s">
        <v>141</v>
      </c>
      <c r="O56" s="595" t="s">
        <v>141</v>
      </c>
      <c r="P56" s="595" t="s">
        <v>141</v>
      </c>
      <c r="Q56" s="595" t="s">
        <v>141</v>
      </c>
      <c r="R56" s="595" t="s">
        <v>141</v>
      </c>
      <c r="S56" s="595" t="s">
        <v>141</v>
      </c>
      <c r="T56" s="595" t="s">
        <v>141</v>
      </c>
      <c r="U56" s="595" t="s">
        <v>141</v>
      </c>
      <c r="V56" s="595" t="s">
        <v>141</v>
      </c>
      <c r="W56" s="595" t="s">
        <v>141</v>
      </c>
      <c r="X56" s="595" t="s">
        <v>141</v>
      </c>
      <c r="Y56" s="595" t="s">
        <v>141</v>
      </c>
      <c r="Z56" s="595" t="s">
        <v>141</v>
      </c>
      <c r="AA56" s="595" t="s">
        <v>141</v>
      </c>
      <c r="AB56" s="595" t="s">
        <v>141</v>
      </c>
      <c r="AC56" s="595" t="s">
        <v>141</v>
      </c>
      <c r="AD56" s="595" t="s">
        <v>141</v>
      </c>
      <c r="AE56" s="595" t="s">
        <v>141</v>
      </c>
      <c r="AF56" s="595" t="s">
        <v>141</v>
      </c>
      <c r="AG56" s="595" t="s">
        <v>141</v>
      </c>
      <c r="AH56" s="595" t="s">
        <v>141</v>
      </c>
      <c r="AI56" s="799" t="s">
        <v>141</v>
      </c>
    </row>
    <row r="57" spans="1:35">
      <c r="A57" s="155"/>
      <c r="B57" s="810">
        <f>B54+0.1</f>
        <v>61.500000000000007</v>
      </c>
      <c r="C57" s="811" t="s">
        <v>639</v>
      </c>
      <c r="D57" s="808" t="s">
        <v>141</v>
      </c>
      <c r="E57" s="557" t="s">
        <v>93</v>
      </c>
      <c r="F57" s="557">
        <v>2</v>
      </c>
      <c r="G57" s="606">
        <f t="shared" ref="G57:AI57" si="21">SUM(G58:G59)</f>
        <v>0</v>
      </c>
      <c r="H57" s="369">
        <f t="shared" si="21"/>
        <v>0</v>
      </c>
      <c r="I57" s="369">
        <f t="shared" si="21"/>
        <v>0</v>
      </c>
      <c r="J57" s="369">
        <f t="shared" si="21"/>
        <v>0</v>
      </c>
      <c r="K57" s="568">
        <f t="shared" si="21"/>
        <v>0</v>
      </c>
      <c r="L57" s="568">
        <f t="shared" si="21"/>
        <v>0</v>
      </c>
      <c r="M57" s="568">
        <f t="shared" si="21"/>
        <v>0</v>
      </c>
      <c r="N57" s="568">
        <f t="shared" si="21"/>
        <v>0</v>
      </c>
      <c r="O57" s="568">
        <f t="shared" si="21"/>
        <v>0</v>
      </c>
      <c r="P57" s="568">
        <f t="shared" si="21"/>
        <v>0</v>
      </c>
      <c r="Q57" s="568">
        <f t="shared" si="21"/>
        <v>0</v>
      </c>
      <c r="R57" s="568">
        <f t="shared" si="21"/>
        <v>0</v>
      </c>
      <c r="S57" s="568">
        <f t="shared" si="21"/>
        <v>0</v>
      </c>
      <c r="T57" s="568">
        <f t="shared" si="21"/>
        <v>0</v>
      </c>
      <c r="U57" s="568">
        <f t="shared" si="21"/>
        <v>0</v>
      </c>
      <c r="V57" s="568">
        <f t="shared" si="21"/>
        <v>0</v>
      </c>
      <c r="W57" s="568">
        <f t="shared" si="21"/>
        <v>0</v>
      </c>
      <c r="X57" s="568">
        <f t="shared" si="21"/>
        <v>0</v>
      </c>
      <c r="Y57" s="568">
        <f t="shared" si="21"/>
        <v>0</v>
      </c>
      <c r="Z57" s="568">
        <f t="shared" si="21"/>
        <v>0</v>
      </c>
      <c r="AA57" s="568">
        <f t="shared" si="21"/>
        <v>0</v>
      </c>
      <c r="AB57" s="568">
        <f t="shared" si="21"/>
        <v>0</v>
      </c>
      <c r="AC57" s="568">
        <f t="shared" si="21"/>
        <v>0</v>
      </c>
      <c r="AD57" s="568">
        <f t="shared" si="21"/>
        <v>0</v>
      </c>
      <c r="AE57" s="568">
        <f t="shared" si="21"/>
        <v>0</v>
      </c>
      <c r="AF57" s="568">
        <f t="shared" si="21"/>
        <v>0</v>
      </c>
      <c r="AG57" s="568">
        <f t="shared" si="21"/>
        <v>0</v>
      </c>
      <c r="AH57" s="568">
        <f t="shared" si="21"/>
        <v>0</v>
      </c>
      <c r="AI57" s="568">
        <f t="shared" si="21"/>
        <v>0</v>
      </c>
    </row>
    <row r="58" spans="1:35">
      <c r="A58" s="155"/>
      <c r="B58" s="319" t="s">
        <v>141</v>
      </c>
      <c r="C58" s="795"/>
      <c r="D58" s="795"/>
      <c r="E58" s="796" t="s">
        <v>93</v>
      </c>
      <c r="F58" s="796">
        <v>2</v>
      </c>
      <c r="G58" s="606"/>
      <c r="H58" s="369"/>
      <c r="I58" s="369"/>
      <c r="J58" s="369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4"/>
      <c r="AH58" s="564"/>
      <c r="AI58" s="618"/>
    </row>
    <row r="59" spans="1:35">
      <c r="A59" s="155"/>
      <c r="B59" s="607" t="s">
        <v>141</v>
      </c>
      <c r="C59" s="371" t="s">
        <v>619</v>
      </c>
      <c r="D59" s="797" t="s">
        <v>141</v>
      </c>
      <c r="E59" s="595" t="s">
        <v>141</v>
      </c>
      <c r="F59" s="595"/>
      <c r="G59" s="798" t="s">
        <v>141</v>
      </c>
      <c r="H59" s="372" t="s">
        <v>141</v>
      </c>
      <c r="I59" s="372" t="s">
        <v>141</v>
      </c>
      <c r="J59" s="372" t="s">
        <v>141</v>
      </c>
      <c r="K59" s="595" t="s">
        <v>141</v>
      </c>
      <c r="L59" s="595" t="s">
        <v>141</v>
      </c>
      <c r="M59" s="595" t="s">
        <v>141</v>
      </c>
      <c r="N59" s="595" t="s">
        <v>141</v>
      </c>
      <c r="O59" s="595" t="s">
        <v>141</v>
      </c>
      <c r="P59" s="595" t="s">
        <v>141</v>
      </c>
      <c r="Q59" s="595" t="s">
        <v>141</v>
      </c>
      <c r="R59" s="595" t="s">
        <v>141</v>
      </c>
      <c r="S59" s="595" t="s">
        <v>141</v>
      </c>
      <c r="T59" s="595" t="s">
        <v>141</v>
      </c>
      <c r="U59" s="595" t="s">
        <v>141</v>
      </c>
      <c r="V59" s="595" t="s">
        <v>141</v>
      </c>
      <c r="W59" s="595" t="s">
        <v>141</v>
      </c>
      <c r="X59" s="595" t="s">
        <v>141</v>
      </c>
      <c r="Y59" s="595" t="s">
        <v>141</v>
      </c>
      <c r="Z59" s="595" t="s">
        <v>141</v>
      </c>
      <c r="AA59" s="595" t="s">
        <v>141</v>
      </c>
      <c r="AB59" s="595" t="s">
        <v>141</v>
      </c>
      <c r="AC59" s="595" t="s">
        <v>141</v>
      </c>
      <c r="AD59" s="595" t="s">
        <v>141</v>
      </c>
      <c r="AE59" s="595" t="s">
        <v>141</v>
      </c>
      <c r="AF59" s="595" t="s">
        <v>141</v>
      </c>
      <c r="AG59" s="595" t="s">
        <v>141</v>
      </c>
      <c r="AH59" s="595" t="s">
        <v>141</v>
      </c>
      <c r="AI59" s="799" t="s">
        <v>141</v>
      </c>
    </row>
    <row r="60" spans="1:35" ht="25.5">
      <c r="A60" s="202"/>
      <c r="B60" s="810">
        <f>B57+0.1</f>
        <v>61.600000000000009</v>
      </c>
      <c r="C60" s="813" t="s">
        <v>640</v>
      </c>
      <c r="D60" s="814"/>
      <c r="E60" s="815" t="s">
        <v>641</v>
      </c>
      <c r="F60" s="815">
        <v>2</v>
      </c>
      <c r="G60" s="606">
        <f t="shared" ref="G60:AI60" si="22">SUM(G61:G62)</f>
        <v>0</v>
      </c>
      <c r="H60" s="369">
        <f t="shared" si="22"/>
        <v>0</v>
      </c>
      <c r="I60" s="369">
        <f t="shared" si="22"/>
        <v>0</v>
      </c>
      <c r="J60" s="369">
        <f t="shared" si="22"/>
        <v>0</v>
      </c>
      <c r="K60" s="568">
        <f t="shared" si="22"/>
        <v>0</v>
      </c>
      <c r="L60" s="568">
        <f t="shared" si="22"/>
        <v>0</v>
      </c>
      <c r="M60" s="568">
        <f t="shared" si="22"/>
        <v>0</v>
      </c>
      <c r="N60" s="568">
        <f t="shared" si="22"/>
        <v>0</v>
      </c>
      <c r="O60" s="568">
        <f t="shared" si="22"/>
        <v>0</v>
      </c>
      <c r="P60" s="568">
        <f t="shared" si="22"/>
        <v>0</v>
      </c>
      <c r="Q60" s="568">
        <f t="shared" si="22"/>
        <v>0</v>
      </c>
      <c r="R60" s="568">
        <f t="shared" si="22"/>
        <v>0</v>
      </c>
      <c r="S60" s="568">
        <f t="shared" si="22"/>
        <v>0</v>
      </c>
      <c r="T60" s="568">
        <f t="shared" si="22"/>
        <v>0</v>
      </c>
      <c r="U60" s="568">
        <f t="shared" si="22"/>
        <v>0</v>
      </c>
      <c r="V60" s="568">
        <f t="shared" si="22"/>
        <v>0</v>
      </c>
      <c r="W60" s="568">
        <f t="shared" si="22"/>
        <v>0</v>
      </c>
      <c r="X60" s="568">
        <f t="shared" si="22"/>
        <v>0</v>
      </c>
      <c r="Y60" s="568">
        <f t="shared" si="22"/>
        <v>0</v>
      </c>
      <c r="Z60" s="568">
        <f t="shared" si="22"/>
        <v>0</v>
      </c>
      <c r="AA60" s="568">
        <f t="shared" si="22"/>
        <v>0</v>
      </c>
      <c r="AB60" s="568">
        <f t="shared" si="22"/>
        <v>0</v>
      </c>
      <c r="AC60" s="568">
        <f t="shared" si="22"/>
        <v>0</v>
      </c>
      <c r="AD60" s="568">
        <f t="shared" si="22"/>
        <v>0</v>
      </c>
      <c r="AE60" s="568">
        <f t="shared" si="22"/>
        <v>0</v>
      </c>
      <c r="AF60" s="568">
        <f t="shared" si="22"/>
        <v>0</v>
      </c>
      <c r="AG60" s="568">
        <f t="shared" si="22"/>
        <v>0</v>
      </c>
      <c r="AH60" s="568">
        <f t="shared" si="22"/>
        <v>0</v>
      </c>
      <c r="AI60" s="568">
        <f t="shared" si="22"/>
        <v>0</v>
      </c>
    </row>
    <row r="61" spans="1:35">
      <c r="A61" s="202"/>
      <c r="B61" s="319" t="s">
        <v>141</v>
      </c>
      <c r="C61" s="795"/>
      <c r="D61" s="795"/>
      <c r="E61" s="796" t="s">
        <v>93</v>
      </c>
      <c r="F61" s="796">
        <v>2</v>
      </c>
      <c r="G61" s="606"/>
      <c r="H61" s="369"/>
      <c r="I61" s="369"/>
      <c r="J61" s="369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D61" s="564"/>
      <c r="AE61" s="564"/>
      <c r="AF61" s="564"/>
      <c r="AG61" s="564"/>
      <c r="AH61" s="564"/>
      <c r="AI61" s="618"/>
    </row>
    <row r="62" spans="1:35">
      <c r="A62" s="202"/>
      <c r="B62" s="607" t="s">
        <v>141</v>
      </c>
      <c r="C62" s="371" t="s">
        <v>619</v>
      </c>
      <c r="D62" s="797" t="s">
        <v>141</v>
      </c>
      <c r="E62" s="595" t="s">
        <v>141</v>
      </c>
      <c r="F62" s="595"/>
      <c r="G62" s="798" t="s">
        <v>141</v>
      </c>
      <c r="H62" s="372" t="s">
        <v>141</v>
      </c>
      <c r="I62" s="372" t="s">
        <v>141</v>
      </c>
      <c r="J62" s="372" t="s">
        <v>141</v>
      </c>
      <c r="K62" s="595" t="s">
        <v>141</v>
      </c>
      <c r="L62" s="595" t="s">
        <v>141</v>
      </c>
      <c r="M62" s="595" t="s">
        <v>141</v>
      </c>
      <c r="N62" s="595" t="s">
        <v>141</v>
      </c>
      <c r="O62" s="595" t="s">
        <v>141</v>
      </c>
      <c r="P62" s="595" t="s">
        <v>141</v>
      </c>
      <c r="Q62" s="595" t="s">
        <v>141</v>
      </c>
      <c r="R62" s="595" t="s">
        <v>141</v>
      </c>
      <c r="S62" s="595" t="s">
        <v>141</v>
      </c>
      <c r="T62" s="595" t="s">
        <v>141</v>
      </c>
      <c r="U62" s="595" t="s">
        <v>141</v>
      </c>
      <c r="V62" s="595" t="s">
        <v>141</v>
      </c>
      <c r="W62" s="595" t="s">
        <v>141</v>
      </c>
      <c r="X62" s="595" t="s">
        <v>141</v>
      </c>
      <c r="Y62" s="595" t="s">
        <v>141</v>
      </c>
      <c r="Z62" s="595" t="s">
        <v>141</v>
      </c>
      <c r="AA62" s="595" t="s">
        <v>141</v>
      </c>
      <c r="AB62" s="595" t="s">
        <v>141</v>
      </c>
      <c r="AC62" s="595" t="s">
        <v>141</v>
      </c>
      <c r="AD62" s="595" t="s">
        <v>141</v>
      </c>
      <c r="AE62" s="595" t="s">
        <v>141</v>
      </c>
      <c r="AF62" s="595" t="s">
        <v>141</v>
      </c>
      <c r="AG62" s="595" t="s">
        <v>141</v>
      </c>
      <c r="AH62" s="595" t="s">
        <v>141</v>
      </c>
      <c r="AI62" s="799" t="s">
        <v>141</v>
      </c>
    </row>
    <row r="63" spans="1:35" ht="25.5">
      <c r="A63" s="202"/>
      <c r="B63" s="810">
        <f>B60+0.1</f>
        <v>61.70000000000001</v>
      </c>
      <c r="C63" s="813" t="s">
        <v>642</v>
      </c>
      <c r="D63" s="814"/>
      <c r="E63" s="815" t="s">
        <v>641</v>
      </c>
      <c r="F63" s="815">
        <v>2</v>
      </c>
      <c r="G63" s="606">
        <f t="shared" ref="G63:AI63" si="23">SUM(G64:G65)</f>
        <v>0</v>
      </c>
      <c r="H63" s="369">
        <f t="shared" si="23"/>
        <v>0</v>
      </c>
      <c r="I63" s="369">
        <f t="shared" si="23"/>
        <v>0</v>
      </c>
      <c r="J63" s="369">
        <f t="shared" si="23"/>
        <v>0</v>
      </c>
      <c r="K63" s="568">
        <f t="shared" si="23"/>
        <v>0</v>
      </c>
      <c r="L63" s="568">
        <f t="shared" si="23"/>
        <v>0</v>
      </c>
      <c r="M63" s="568">
        <f t="shared" si="23"/>
        <v>0</v>
      </c>
      <c r="N63" s="568">
        <f t="shared" si="23"/>
        <v>0</v>
      </c>
      <c r="O63" s="568">
        <f t="shared" si="23"/>
        <v>0</v>
      </c>
      <c r="P63" s="568">
        <f t="shared" si="23"/>
        <v>0</v>
      </c>
      <c r="Q63" s="568">
        <f t="shared" si="23"/>
        <v>0</v>
      </c>
      <c r="R63" s="568">
        <f t="shared" si="23"/>
        <v>0</v>
      </c>
      <c r="S63" s="568">
        <f t="shared" si="23"/>
        <v>0</v>
      </c>
      <c r="T63" s="568">
        <f t="shared" si="23"/>
        <v>0</v>
      </c>
      <c r="U63" s="568">
        <f t="shared" si="23"/>
        <v>0</v>
      </c>
      <c r="V63" s="568">
        <f t="shared" si="23"/>
        <v>0</v>
      </c>
      <c r="W63" s="568">
        <f t="shared" si="23"/>
        <v>0</v>
      </c>
      <c r="X63" s="568">
        <f t="shared" si="23"/>
        <v>0</v>
      </c>
      <c r="Y63" s="568">
        <f t="shared" si="23"/>
        <v>0</v>
      </c>
      <c r="Z63" s="568">
        <f t="shared" si="23"/>
        <v>0</v>
      </c>
      <c r="AA63" s="568">
        <f t="shared" si="23"/>
        <v>0</v>
      </c>
      <c r="AB63" s="568">
        <f t="shared" si="23"/>
        <v>0</v>
      </c>
      <c r="AC63" s="568">
        <f t="shared" si="23"/>
        <v>0</v>
      </c>
      <c r="AD63" s="568">
        <f t="shared" si="23"/>
        <v>0</v>
      </c>
      <c r="AE63" s="568">
        <f t="shared" si="23"/>
        <v>0</v>
      </c>
      <c r="AF63" s="568">
        <f t="shared" si="23"/>
        <v>0</v>
      </c>
      <c r="AG63" s="568">
        <f t="shared" si="23"/>
        <v>0</v>
      </c>
      <c r="AH63" s="568">
        <f t="shared" si="23"/>
        <v>0</v>
      </c>
      <c r="AI63" s="568">
        <f t="shared" si="23"/>
        <v>0</v>
      </c>
    </row>
    <row r="64" spans="1:35">
      <c r="A64" s="202"/>
      <c r="B64" s="319" t="s">
        <v>141</v>
      </c>
      <c r="C64" s="795"/>
      <c r="D64" s="795"/>
      <c r="E64" s="796" t="s">
        <v>93</v>
      </c>
      <c r="F64" s="796">
        <v>2</v>
      </c>
      <c r="G64" s="606"/>
      <c r="H64" s="369"/>
      <c r="I64" s="369"/>
      <c r="J64" s="369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564"/>
      <c r="AA64" s="564"/>
      <c r="AB64" s="564"/>
      <c r="AC64" s="564"/>
      <c r="AD64" s="564"/>
      <c r="AE64" s="564"/>
      <c r="AF64" s="564"/>
      <c r="AG64" s="564"/>
      <c r="AH64" s="564"/>
      <c r="AI64" s="618"/>
    </row>
    <row r="65" spans="1:35">
      <c r="A65" s="202"/>
      <c r="B65" s="607" t="s">
        <v>141</v>
      </c>
      <c r="C65" s="371" t="s">
        <v>619</v>
      </c>
      <c r="D65" s="797" t="s">
        <v>141</v>
      </c>
      <c r="E65" s="595" t="s">
        <v>141</v>
      </c>
      <c r="F65" s="595"/>
      <c r="G65" s="798" t="s">
        <v>141</v>
      </c>
      <c r="H65" s="372" t="s">
        <v>141</v>
      </c>
      <c r="I65" s="372" t="s">
        <v>141</v>
      </c>
      <c r="J65" s="372" t="s">
        <v>141</v>
      </c>
      <c r="K65" s="595" t="s">
        <v>141</v>
      </c>
      <c r="L65" s="595" t="s">
        <v>141</v>
      </c>
      <c r="M65" s="595" t="s">
        <v>141</v>
      </c>
      <c r="N65" s="595" t="s">
        <v>141</v>
      </c>
      <c r="O65" s="595" t="s">
        <v>141</v>
      </c>
      <c r="P65" s="595" t="s">
        <v>141</v>
      </c>
      <c r="Q65" s="595" t="s">
        <v>141</v>
      </c>
      <c r="R65" s="595" t="s">
        <v>141</v>
      </c>
      <c r="S65" s="595" t="s">
        <v>141</v>
      </c>
      <c r="T65" s="595" t="s">
        <v>141</v>
      </c>
      <c r="U65" s="595" t="s">
        <v>141</v>
      </c>
      <c r="V65" s="595" t="s">
        <v>141</v>
      </c>
      <c r="W65" s="595" t="s">
        <v>141</v>
      </c>
      <c r="X65" s="595" t="s">
        <v>141</v>
      </c>
      <c r="Y65" s="595" t="s">
        <v>141</v>
      </c>
      <c r="Z65" s="595" t="s">
        <v>141</v>
      </c>
      <c r="AA65" s="595" t="s">
        <v>141</v>
      </c>
      <c r="AB65" s="595" t="s">
        <v>141</v>
      </c>
      <c r="AC65" s="595" t="s">
        <v>141</v>
      </c>
      <c r="AD65" s="595" t="s">
        <v>141</v>
      </c>
      <c r="AE65" s="595" t="s">
        <v>141</v>
      </c>
      <c r="AF65" s="595" t="s">
        <v>141</v>
      </c>
      <c r="AG65" s="595" t="s">
        <v>141</v>
      </c>
      <c r="AH65" s="595" t="s">
        <v>141</v>
      </c>
      <c r="AI65" s="799" t="s">
        <v>141</v>
      </c>
    </row>
    <row r="66" spans="1:35" ht="25.5">
      <c r="A66" s="202"/>
      <c r="B66" s="810">
        <f>B63+0.1</f>
        <v>61.800000000000011</v>
      </c>
      <c r="C66" s="813" t="s">
        <v>643</v>
      </c>
      <c r="D66" s="814"/>
      <c r="E66" s="815" t="s">
        <v>641</v>
      </c>
      <c r="F66" s="815">
        <v>2</v>
      </c>
      <c r="G66" s="606">
        <f t="shared" ref="G66:AI66" si="24">SUM(G67:G68)</f>
        <v>0</v>
      </c>
      <c r="H66" s="369">
        <f t="shared" si="24"/>
        <v>0</v>
      </c>
      <c r="I66" s="369">
        <f t="shared" si="24"/>
        <v>0</v>
      </c>
      <c r="J66" s="369">
        <f t="shared" si="24"/>
        <v>0</v>
      </c>
      <c r="K66" s="568">
        <f t="shared" si="24"/>
        <v>0</v>
      </c>
      <c r="L66" s="568">
        <f t="shared" si="24"/>
        <v>0</v>
      </c>
      <c r="M66" s="568">
        <f t="shared" si="24"/>
        <v>0</v>
      </c>
      <c r="N66" s="568">
        <f t="shared" si="24"/>
        <v>0</v>
      </c>
      <c r="O66" s="568">
        <f t="shared" si="24"/>
        <v>0</v>
      </c>
      <c r="P66" s="568">
        <f t="shared" si="24"/>
        <v>0</v>
      </c>
      <c r="Q66" s="568">
        <f t="shared" si="24"/>
        <v>0</v>
      </c>
      <c r="R66" s="568">
        <f t="shared" si="24"/>
        <v>0</v>
      </c>
      <c r="S66" s="568">
        <f t="shared" si="24"/>
        <v>0</v>
      </c>
      <c r="T66" s="568">
        <f t="shared" si="24"/>
        <v>0</v>
      </c>
      <c r="U66" s="568">
        <f t="shared" si="24"/>
        <v>0</v>
      </c>
      <c r="V66" s="568">
        <f t="shared" si="24"/>
        <v>0</v>
      </c>
      <c r="W66" s="568">
        <f t="shared" si="24"/>
        <v>0</v>
      </c>
      <c r="X66" s="568">
        <f t="shared" si="24"/>
        <v>0</v>
      </c>
      <c r="Y66" s="568">
        <f t="shared" si="24"/>
        <v>0</v>
      </c>
      <c r="Z66" s="568">
        <f t="shared" si="24"/>
        <v>0</v>
      </c>
      <c r="AA66" s="568">
        <f t="shared" si="24"/>
        <v>0</v>
      </c>
      <c r="AB66" s="568">
        <f t="shared" si="24"/>
        <v>0</v>
      </c>
      <c r="AC66" s="568">
        <f t="shared" si="24"/>
        <v>0</v>
      </c>
      <c r="AD66" s="568">
        <f t="shared" si="24"/>
        <v>0</v>
      </c>
      <c r="AE66" s="568">
        <f t="shared" si="24"/>
        <v>0</v>
      </c>
      <c r="AF66" s="568">
        <f t="shared" si="24"/>
        <v>0</v>
      </c>
      <c r="AG66" s="568">
        <f t="shared" si="24"/>
        <v>0</v>
      </c>
      <c r="AH66" s="568">
        <f t="shared" si="24"/>
        <v>0</v>
      </c>
      <c r="AI66" s="568">
        <f t="shared" si="24"/>
        <v>0</v>
      </c>
    </row>
    <row r="67" spans="1:35">
      <c r="A67" s="202"/>
      <c r="B67" s="319" t="s">
        <v>141</v>
      </c>
      <c r="C67" s="795"/>
      <c r="D67" s="795"/>
      <c r="E67" s="796" t="s">
        <v>93</v>
      </c>
      <c r="F67" s="796">
        <v>2</v>
      </c>
      <c r="G67" s="606"/>
      <c r="H67" s="369"/>
      <c r="I67" s="369"/>
      <c r="J67" s="369"/>
      <c r="K67" s="564"/>
      <c r="L67" s="564"/>
      <c r="M67" s="564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4"/>
      <c r="Z67" s="564"/>
      <c r="AA67" s="564"/>
      <c r="AB67" s="564"/>
      <c r="AC67" s="564"/>
      <c r="AD67" s="564"/>
      <c r="AE67" s="564"/>
      <c r="AF67" s="564"/>
      <c r="AG67" s="564"/>
      <c r="AH67" s="564"/>
      <c r="AI67" s="618"/>
    </row>
    <row r="68" spans="1:35">
      <c r="A68" s="202"/>
      <c r="B68" s="607" t="s">
        <v>141</v>
      </c>
      <c r="C68" s="371" t="s">
        <v>619</v>
      </c>
      <c r="D68" s="797" t="s">
        <v>141</v>
      </c>
      <c r="E68" s="595" t="s">
        <v>141</v>
      </c>
      <c r="F68" s="595"/>
      <c r="G68" s="798" t="s">
        <v>141</v>
      </c>
      <c r="H68" s="372" t="s">
        <v>141</v>
      </c>
      <c r="I68" s="372" t="s">
        <v>141</v>
      </c>
      <c r="J68" s="372" t="s">
        <v>141</v>
      </c>
      <c r="K68" s="595" t="s">
        <v>141</v>
      </c>
      <c r="L68" s="595" t="s">
        <v>141</v>
      </c>
      <c r="M68" s="595" t="s">
        <v>141</v>
      </c>
      <c r="N68" s="595" t="s">
        <v>141</v>
      </c>
      <c r="O68" s="595" t="s">
        <v>141</v>
      </c>
      <c r="P68" s="595" t="s">
        <v>141</v>
      </c>
      <c r="Q68" s="595" t="s">
        <v>141</v>
      </c>
      <c r="R68" s="595" t="s">
        <v>141</v>
      </c>
      <c r="S68" s="595" t="s">
        <v>141</v>
      </c>
      <c r="T68" s="595" t="s">
        <v>141</v>
      </c>
      <c r="U68" s="595" t="s">
        <v>141</v>
      </c>
      <c r="V68" s="595" t="s">
        <v>141</v>
      </c>
      <c r="W68" s="595" t="s">
        <v>141</v>
      </c>
      <c r="X68" s="595" t="s">
        <v>141</v>
      </c>
      <c r="Y68" s="595" t="s">
        <v>141</v>
      </c>
      <c r="Z68" s="595" t="s">
        <v>141</v>
      </c>
      <c r="AA68" s="595" t="s">
        <v>141</v>
      </c>
      <c r="AB68" s="595" t="s">
        <v>141</v>
      </c>
      <c r="AC68" s="595" t="s">
        <v>141</v>
      </c>
      <c r="AD68" s="595" t="s">
        <v>141</v>
      </c>
      <c r="AE68" s="595" t="s">
        <v>141</v>
      </c>
      <c r="AF68" s="595" t="s">
        <v>141</v>
      </c>
      <c r="AG68" s="595" t="s">
        <v>141</v>
      </c>
      <c r="AH68" s="595" t="s">
        <v>141</v>
      </c>
      <c r="AI68" s="799" t="s">
        <v>141</v>
      </c>
    </row>
    <row r="69" spans="1:35" ht="25.5">
      <c r="A69" s="202"/>
      <c r="B69" s="810">
        <f>B66+0.1</f>
        <v>61.900000000000013</v>
      </c>
      <c r="C69" s="813" t="s">
        <v>644</v>
      </c>
      <c r="D69" s="320"/>
      <c r="E69" s="815" t="s">
        <v>641</v>
      </c>
      <c r="F69" s="815">
        <v>2</v>
      </c>
      <c r="G69" s="606">
        <f t="shared" ref="G69:AI69" si="25">SUM(G70:G71)</f>
        <v>0</v>
      </c>
      <c r="H69" s="369">
        <f t="shared" si="25"/>
        <v>0</v>
      </c>
      <c r="I69" s="369">
        <f t="shared" si="25"/>
        <v>0</v>
      </c>
      <c r="J69" s="369">
        <f t="shared" si="25"/>
        <v>0</v>
      </c>
      <c r="K69" s="568">
        <f t="shared" si="25"/>
        <v>0</v>
      </c>
      <c r="L69" s="568">
        <f t="shared" si="25"/>
        <v>0</v>
      </c>
      <c r="M69" s="568">
        <f t="shared" si="25"/>
        <v>0</v>
      </c>
      <c r="N69" s="568">
        <f t="shared" si="25"/>
        <v>0</v>
      </c>
      <c r="O69" s="568">
        <f t="shared" si="25"/>
        <v>0</v>
      </c>
      <c r="P69" s="568">
        <f t="shared" si="25"/>
        <v>0</v>
      </c>
      <c r="Q69" s="568">
        <f t="shared" si="25"/>
        <v>0</v>
      </c>
      <c r="R69" s="568">
        <f t="shared" si="25"/>
        <v>0</v>
      </c>
      <c r="S69" s="568">
        <f t="shared" si="25"/>
        <v>0</v>
      </c>
      <c r="T69" s="568">
        <f t="shared" si="25"/>
        <v>0</v>
      </c>
      <c r="U69" s="568">
        <f t="shared" si="25"/>
        <v>0</v>
      </c>
      <c r="V69" s="568">
        <f t="shared" si="25"/>
        <v>0</v>
      </c>
      <c r="W69" s="568">
        <f t="shared" si="25"/>
        <v>0</v>
      </c>
      <c r="X69" s="568">
        <f t="shared" si="25"/>
        <v>0</v>
      </c>
      <c r="Y69" s="568">
        <f t="shared" si="25"/>
        <v>0</v>
      </c>
      <c r="Z69" s="568">
        <f t="shared" si="25"/>
        <v>0</v>
      </c>
      <c r="AA69" s="568">
        <f t="shared" si="25"/>
        <v>0</v>
      </c>
      <c r="AB69" s="568">
        <f t="shared" si="25"/>
        <v>0</v>
      </c>
      <c r="AC69" s="568">
        <f t="shared" si="25"/>
        <v>0</v>
      </c>
      <c r="AD69" s="568">
        <f t="shared" si="25"/>
        <v>0</v>
      </c>
      <c r="AE69" s="568">
        <f t="shared" si="25"/>
        <v>0</v>
      </c>
      <c r="AF69" s="568">
        <f t="shared" si="25"/>
        <v>0</v>
      </c>
      <c r="AG69" s="568">
        <f t="shared" si="25"/>
        <v>0</v>
      </c>
      <c r="AH69" s="568">
        <f t="shared" si="25"/>
        <v>0</v>
      </c>
      <c r="AI69" s="568">
        <f t="shared" si="25"/>
        <v>0</v>
      </c>
    </row>
    <row r="70" spans="1:35">
      <c r="A70" s="202"/>
      <c r="B70" s="319" t="s">
        <v>141</v>
      </c>
      <c r="C70" s="795"/>
      <c r="D70" s="795"/>
      <c r="E70" s="796" t="s">
        <v>93</v>
      </c>
      <c r="F70" s="796">
        <v>2</v>
      </c>
      <c r="G70" s="606"/>
      <c r="H70" s="369"/>
      <c r="I70" s="369"/>
      <c r="J70" s="369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564"/>
      <c r="Z70" s="564"/>
      <c r="AA70" s="564"/>
      <c r="AB70" s="564"/>
      <c r="AC70" s="564"/>
      <c r="AD70" s="564"/>
      <c r="AE70" s="564"/>
      <c r="AF70" s="564"/>
      <c r="AG70" s="564"/>
      <c r="AH70" s="564"/>
      <c r="AI70" s="618"/>
    </row>
    <row r="71" spans="1:35">
      <c r="A71" s="202"/>
      <c r="B71" s="607" t="s">
        <v>141</v>
      </c>
      <c r="C71" s="371" t="s">
        <v>619</v>
      </c>
      <c r="D71" s="797" t="s">
        <v>141</v>
      </c>
      <c r="E71" s="595" t="s">
        <v>141</v>
      </c>
      <c r="F71" s="595"/>
      <c r="G71" s="798" t="s">
        <v>141</v>
      </c>
      <c r="H71" s="372" t="s">
        <v>141</v>
      </c>
      <c r="I71" s="372" t="s">
        <v>141</v>
      </c>
      <c r="J71" s="372" t="s">
        <v>141</v>
      </c>
      <c r="K71" s="595" t="s">
        <v>141</v>
      </c>
      <c r="L71" s="595" t="s">
        <v>141</v>
      </c>
      <c r="M71" s="595" t="s">
        <v>141</v>
      </c>
      <c r="N71" s="595" t="s">
        <v>141</v>
      </c>
      <c r="O71" s="595" t="s">
        <v>141</v>
      </c>
      <c r="P71" s="595" t="s">
        <v>141</v>
      </c>
      <c r="Q71" s="595" t="s">
        <v>141</v>
      </c>
      <c r="R71" s="595" t="s">
        <v>141</v>
      </c>
      <c r="S71" s="595" t="s">
        <v>141</v>
      </c>
      <c r="T71" s="595" t="s">
        <v>141</v>
      </c>
      <c r="U71" s="595" t="s">
        <v>141</v>
      </c>
      <c r="V71" s="595" t="s">
        <v>141</v>
      </c>
      <c r="W71" s="595" t="s">
        <v>141</v>
      </c>
      <c r="X71" s="595" t="s">
        <v>141</v>
      </c>
      <c r="Y71" s="595" t="s">
        <v>141</v>
      </c>
      <c r="Z71" s="595" t="s">
        <v>141</v>
      </c>
      <c r="AA71" s="595" t="s">
        <v>141</v>
      </c>
      <c r="AB71" s="595" t="s">
        <v>141</v>
      </c>
      <c r="AC71" s="595" t="s">
        <v>141</v>
      </c>
      <c r="AD71" s="595" t="s">
        <v>141</v>
      </c>
      <c r="AE71" s="595" t="s">
        <v>141</v>
      </c>
      <c r="AF71" s="595" t="s">
        <v>141</v>
      </c>
      <c r="AG71" s="595" t="s">
        <v>141</v>
      </c>
      <c r="AH71" s="595" t="s">
        <v>141</v>
      </c>
      <c r="AI71" s="799" t="s">
        <v>141</v>
      </c>
    </row>
    <row r="72" spans="1:35" ht="25.5">
      <c r="A72" s="202"/>
      <c r="B72" s="816">
        <f>B45</f>
        <v>61.1</v>
      </c>
      <c r="C72" s="813" t="s">
        <v>645</v>
      </c>
      <c r="D72" s="814"/>
      <c r="E72" s="815" t="s">
        <v>641</v>
      </c>
      <c r="F72" s="815">
        <v>2</v>
      </c>
      <c r="G72" s="606">
        <f t="shared" ref="G72:AI72" si="26">SUM(G73:G74)</f>
        <v>0</v>
      </c>
      <c r="H72" s="369">
        <f t="shared" si="26"/>
        <v>0</v>
      </c>
      <c r="I72" s="369">
        <f t="shared" si="26"/>
        <v>0</v>
      </c>
      <c r="J72" s="369">
        <f t="shared" si="26"/>
        <v>0</v>
      </c>
      <c r="K72" s="568">
        <f t="shared" si="26"/>
        <v>0</v>
      </c>
      <c r="L72" s="568">
        <f t="shared" si="26"/>
        <v>0</v>
      </c>
      <c r="M72" s="568">
        <f t="shared" si="26"/>
        <v>0</v>
      </c>
      <c r="N72" s="568">
        <f t="shared" si="26"/>
        <v>0</v>
      </c>
      <c r="O72" s="568">
        <f t="shared" si="26"/>
        <v>0</v>
      </c>
      <c r="P72" s="568">
        <f t="shared" si="26"/>
        <v>0</v>
      </c>
      <c r="Q72" s="568">
        <f t="shared" si="26"/>
        <v>0</v>
      </c>
      <c r="R72" s="568">
        <f t="shared" si="26"/>
        <v>0</v>
      </c>
      <c r="S72" s="568">
        <f t="shared" si="26"/>
        <v>0</v>
      </c>
      <c r="T72" s="568">
        <f t="shared" si="26"/>
        <v>0</v>
      </c>
      <c r="U72" s="568">
        <f t="shared" si="26"/>
        <v>0</v>
      </c>
      <c r="V72" s="568">
        <f t="shared" si="26"/>
        <v>0</v>
      </c>
      <c r="W72" s="568">
        <f t="shared" si="26"/>
        <v>0</v>
      </c>
      <c r="X72" s="568">
        <f t="shared" si="26"/>
        <v>0</v>
      </c>
      <c r="Y72" s="568">
        <f t="shared" si="26"/>
        <v>0</v>
      </c>
      <c r="Z72" s="568">
        <f t="shared" si="26"/>
        <v>0</v>
      </c>
      <c r="AA72" s="568">
        <f t="shared" si="26"/>
        <v>0</v>
      </c>
      <c r="AB72" s="568">
        <f t="shared" si="26"/>
        <v>0</v>
      </c>
      <c r="AC72" s="568">
        <f t="shared" si="26"/>
        <v>0</v>
      </c>
      <c r="AD72" s="568">
        <f t="shared" si="26"/>
        <v>0</v>
      </c>
      <c r="AE72" s="568">
        <f t="shared" si="26"/>
        <v>0</v>
      </c>
      <c r="AF72" s="568">
        <f t="shared" si="26"/>
        <v>0</v>
      </c>
      <c r="AG72" s="568">
        <f t="shared" si="26"/>
        <v>0</v>
      </c>
      <c r="AH72" s="568">
        <f t="shared" si="26"/>
        <v>0</v>
      </c>
      <c r="AI72" s="568">
        <f t="shared" si="26"/>
        <v>0</v>
      </c>
    </row>
    <row r="73" spans="1:35">
      <c r="A73" s="202"/>
      <c r="B73" s="319" t="s">
        <v>141</v>
      </c>
      <c r="C73" s="795"/>
      <c r="D73" s="795"/>
      <c r="E73" s="796" t="s">
        <v>93</v>
      </c>
      <c r="F73" s="796">
        <v>2</v>
      </c>
      <c r="G73" s="606"/>
      <c r="H73" s="369"/>
      <c r="I73" s="369"/>
      <c r="J73" s="369"/>
      <c r="K73" s="564"/>
      <c r="L73" s="564"/>
      <c r="M73" s="564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564"/>
      <c r="AA73" s="564"/>
      <c r="AB73" s="564"/>
      <c r="AC73" s="564"/>
      <c r="AD73" s="564"/>
      <c r="AE73" s="564"/>
      <c r="AF73" s="564"/>
      <c r="AG73" s="564"/>
      <c r="AH73" s="564"/>
      <c r="AI73" s="618"/>
    </row>
    <row r="74" spans="1:35" ht="15.75" thickBot="1">
      <c r="A74" s="202"/>
      <c r="B74" s="817" t="s">
        <v>141</v>
      </c>
      <c r="C74" s="371" t="s">
        <v>619</v>
      </c>
      <c r="D74" s="797" t="s">
        <v>141</v>
      </c>
      <c r="E74" s="818" t="s">
        <v>141</v>
      </c>
      <c r="F74" s="818"/>
      <c r="G74" s="819" t="s">
        <v>141</v>
      </c>
      <c r="H74" s="436" t="s">
        <v>141</v>
      </c>
      <c r="I74" s="436" t="s">
        <v>141</v>
      </c>
      <c r="J74" s="436" t="s">
        <v>141</v>
      </c>
      <c r="K74" s="818" t="s">
        <v>141</v>
      </c>
      <c r="L74" s="818" t="s">
        <v>141</v>
      </c>
      <c r="M74" s="818" t="s">
        <v>141</v>
      </c>
      <c r="N74" s="818" t="s">
        <v>141</v>
      </c>
      <c r="O74" s="818" t="s">
        <v>141</v>
      </c>
      <c r="P74" s="818" t="s">
        <v>141</v>
      </c>
      <c r="Q74" s="818" t="s">
        <v>141</v>
      </c>
      <c r="R74" s="818" t="s">
        <v>141</v>
      </c>
      <c r="S74" s="818" t="s">
        <v>141</v>
      </c>
      <c r="T74" s="818" t="s">
        <v>141</v>
      </c>
      <c r="U74" s="818" t="s">
        <v>141</v>
      </c>
      <c r="V74" s="818" t="s">
        <v>141</v>
      </c>
      <c r="W74" s="818" t="s">
        <v>141</v>
      </c>
      <c r="X74" s="818" t="s">
        <v>141</v>
      </c>
      <c r="Y74" s="818" t="s">
        <v>141</v>
      </c>
      <c r="Z74" s="818" t="s">
        <v>141</v>
      </c>
      <c r="AA74" s="818" t="s">
        <v>141</v>
      </c>
      <c r="AB74" s="818" t="s">
        <v>141</v>
      </c>
      <c r="AC74" s="818" t="s">
        <v>141</v>
      </c>
      <c r="AD74" s="818" t="s">
        <v>141</v>
      </c>
      <c r="AE74" s="818" t="s">
        <v>141</v>
      </c>
      <c r="AF74" s="818" t="s">
        <v>141</v>
      </c>
      <c r="AG74" s="818" t="s">
        <v>141</v>
      </c>
      <c r="AH74" s="818" t="s">
        <v>141</v>
      </c>
      <c r="AI74" s="820" t="s">
        <v>141</v>
      </c>
    </row>
    <row r="75" spans="1:35">
      <c r="A75" s="202"/>
      <c r="B75" s="211"/>
      <c r="C75" s="202"/>
      <c r="D75" s="321"/>
      <c r="E75" s="302"/>
      <c r="F75" s="302"/>
      <c r="G75" s="302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  <c r="AA75" s="821"/>
      <c r="AB75" s="821"/>
      <c r="AC75" s="821"/>
      <c r="AD75" s="821"/>
      <c r="AE75" s="821"/>
      <c r="AF75" s="821"/>
      <c r="AG75" s="821"/>
      <c r="AH75" s="821"/>
      <c r="AI75" s="821"/>
    </row>
    <row r="76" spans="1:35">
      <c r="A76" s="202"/>
      <c r="B76" s="211"/>
      <c r="C76" s="138" t="str">
        <f>'TITLE PAGE'!B9</f>
        <v>Company:</v>
      </c>
      <c r="D76" s="322" t="str">
        <f>'TITLE PAGE'!D9</f>
        <v>Albion Water</v>
      </c>
      <c r="E76" s="302"/>
      <c r="F76" s="302"/>
      <c r="G76" s="302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  <c r="AA76" s="821"/>
      <c r="AB76" s="821"/>
      <c r="AC76" s="821"/>
      <c r="AD76" s="821"/>
      <c r="AE76" s="821"/>
      <c r="AF76" s="821"/>
      <c r="AG76" s="821"/>
      <c r="AH76" s="821"/>
      <c r="AI76" s="821"/>
    </row>
    <row r="77" spans="1:35">
      <c r="A77" s="202"/>
      <c r="B77" s="211"/>
      <c r="C77" s="142" t="str">
        <f>'TITLE PAGE'!B10</f>
        <v>Resource Zone Name:</v>
      </c>
      <c r="D77" s="147" t="str">
        <f>'TITLE PAGE'!D10</f>
        <v>Five Oaks</v>
      </c>
      <c r="E77" s="302"/>
      <c r="F77" s="302"/>
      <c r="G77" s="302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  <c r="AA77" s="821"/>
      <c r="AB77" s="821"/>
      <c r="AC77" s="821"/>
      <c r="AD77" s="821"/>
      <c r="AE77" s="821"/>
      <c r="AF77" s="821"/>
      <c r="AG77" s="821"/>
      <c r="AH77" s="821"/>
      <c r="AI77" s="821"/>
    </row>
    <row r="78" spans="1:35">
      <c r="A78" s="202"/>
      <c r="B78" s="211"/>
      <c r="C78" s="142" t="str">
        <f>'TITLE PAGE'!B11</f>
        <v>Resource Zone Number:</v>
      </c>
      <c r="D78" s="147">
        <f>'TITLE PAGE'!D11</f>
        <v>2</v>
      </c>
      <c r="E78" s="302"/>
      <c r="F78" s="302"/>
      <c r="G78" s="302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  <c r="AA78" s="821"/>
      <c r="AB78" s="821"/>
      <c r="AC78" s="821"/>
      <c r="AD78" s="821"/>
      <c r="AE78" s="821"/>
      <c r="AF78" s="821"/>
      <c r="AG78" s="821"/>
      <c r="AH78" s="821"/>
      <c r="AI78" s="821"/>
    </row>
    <row r="79" spans="1:35">
      <c r="A79" s="202"/>
      <c r="B79" s="211"/>
      <c r="C79" s="142" t="str">
        <f>'TITLE PAGE'!B12</f>
        <v xml:space="preserve">Planning Scenario Name:                                                                     </v>
      </c>
      <c r="D79" s="147" t="str">
        <f>'TITLE PAGE'!D12</f>
        <v>Dry Year Annual Average</v>
      </c>
      <c r="E79" s="302"/>
      <c r="F79" s="302"/>
      <c r="G79" s="302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  <c r="AA79" s="821"/>
      <c r="AB79" s="821"/>
      <c r="AC79" s="821"/>
      <c r="AD79" s="821"/>
      <c r="AE79" s="821"/>
      <c r="AF79" s="821"/>
      <c r="AG79" s="821"/>
      <c r="AH79" s="821"/>
      <c r="AI79" s="821"/>
    </row>
    <row r="80" spans="1:35">
      <c r="A80" s="202"/>
      <c r="B80" s="202"/>
      <c r="C80" s="150" t="str">
        <f>'TITLE PAGE'!B13</f>
        <v xml:space="preserve">Chosen Level of Service:  </v>
      </c>
      <c r="D80" s="323" t="str">
        <f>'TITLE PAGE'!D13</f>
        <v>See WRMP document</v>
      </c>
      <c r="E80" s="302"/>
      <c r="F80" s="302"/>
      <c r="G80" s="3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</row>
    <row r="81" spans="1:35">
      <c r="A81" s="202"/>
      <c r="B81" s="202"/>
      <c r="C81" s="202"/>
      <c r="D81" s="202"/>
      <c r="E81" s="302"/>
      <c r="F81" s="302"/>
      <c r="G81" s="3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</row>
  </sheetData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6"/>
  <sheetViews>
    <sheetView zoomScale="80" zoomScaleNormal="80" workbookViewId="0" xr3:uid="{44B22561-5205-5C8A-B808-2C70100D228F}">
      <selection activeCell="L3" sqref="L3"/>
    </sheetView>
  </sheetViews>
  <sheetFormatPr defaultColWidth="8.88671875" defaultRowHeight="15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>
      <c r="A1" s="161"/>
      <c r="B1" s="143"/>
      <c r="C1" s="158" t="s">
        <v>646</v>
      </c>
      <c r="D1" s="185"/>
      <c r="E1" s="822"/>
      <c r="F1" s="161"/>
      <c r="G1" s="161"/>
      <c r="H1" s="161"/>
      <c r="I1" s="161"/>
      <c r="J1" s="571"/>
      <c r="K1" s="571"/>
      <c r="L1" s="823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161"/>
      <c r="AI1" s="571"/>
      <c r="AJ1" s="571"/>
      <c r="AK1" s="571"/>
    </row>
    <row r="2" spans="1:37" ht="32.25" thickBot="1">
      <c r="A2" s="163"/>
      <c r="B2" s="163"/>
      <c r="C2" s="324" t="s">
        <v>614</v>
      </c>
      <c r="D2" s="165" t="s">
        <v>160</v>
      </c>
      <c r="E2" s="325" t="s">
        <v>131</v>
      </c>
      <c r="F2" s="165" t="s">
        <v>161</v>
      </c>
      <c r="G2" s="165" t="s">
        <v>211</v>
      </c>
      <c r="H2" s="188" t="str">
        <f>'TITLE PAGE'!D14</f>
        <v>2017/18</v>
      </c>
      <c r="I2" s="326" t="str">
        <f>'WRZ summary'!E3</f>
        <v>For info 2017-18</v>
      </c>
      <c r="J2" s="326" t="str">
        <f>'WRZ summary'!F3</f>
        <v>For info 2018-19</v>
      </c>
      <c r="K2" s="326" t="str">
        <f>'WRZ summary'!G3</f>
        <v>For info 2019-20</v>
      </c>
      <c r="L2" s="189" t="str">
        <f>'WRZ summary'!H3</f>
        <v>2020-21</v>
      </c>
      <c r="M2" s="189" t="str">
        <f>'WRZ summary'!I3</f>
        <v>2021-22</v>
      </c>
      <c r="N2" s="189" t="str">
        <f>'WRZ summary'!J3</f>
        <v>2022-23</v>
      </c>
      <c r="O2" s="189" t="str">
        <f>'WRZ summary'!K3</f>
        <v>2023-24</v>
      </c>
      <c r="P2" s="189" t="str">
        <f>'WRZ summary'!L3</f>
        <v>2024-25</v>
      </c>
      <c r="Q2" s="189" t="str">
        <f>'WRZ summary'!M3</f>
        <v>2025-26</v>
      </c>
      <c r="R2" s="189" t="str">
        <f>'WRZ summary'!N3</f>
        <v>2026-27</v>
      </c>
      <c r="S2" s="189" t="str">
        <f>'WRZ summary'!O3</f>
        <v>2027-28</v>
      </c>
      <c r="T2" s="189" t="str">
        <f>'WRZ summary'!P3</f>
        <v>2028-29</v>
      </c>
      <c r="U2" s="189" t="str">
        <f>'WRZ summary'!Q3</f>
        <v>2029-2030</v>
      </c>
      <c r="V2" s="189" t="str">
        <f>'WRZ summary'!R3</f>
        <v>2030-2031</v>
      </c>
      <c r="W2" s="189" t="str">
        <f>'WRZ summary'!S3</f>
        <v>2031-2032</v>
      </c>
      <c r="X2" s="189" t="str">
        <f>'WRZ summary'!T3</f>
        <v>2032-33</v>
      </c>
      <c r="Y2" s="189" t="str">
        <f>'WRZ summary'!U3</f>
        <v>2033-34</v>
      </c>
      <c r="Z2" s="189" t="str">
        <f>'WRZ summary'!V3</f>
        <v>2034-35</v>
      </c>
      <c r="AA2" s="189" t="str">
        <f>'WRZ summary'!W3</f>
        <v>2035-36</v>
      </c>
      <c r="AB2" s="189" t="str">
        <f>'WRZ summary'!X3</f>
        <v>2036-37</v>
      </c>
      <c r="AC2" s="189" t="str">
        <f>'WRZ summary'!Y3</f>
        <v>2037-38</v>
      </c>
      <c r="AD2" s="189" t="str">
        <f>'WRZ summary'!Z3</f>
        <v>2038-39</v>
      </c>
      <c r="AE2" s="189" t="str">
        <f>'WRZ summary'!AA3</f>
        <v>2039-40</v>
      </c>
      <c r="AF2" s="189" t="str">
        <f>'WRZ summary'!AB3</f>
        <v>2040-41</v>
      </c>
      <c r="AG2" s="189" t="str">
        <f>'WRZ summary'!AC3</f>
        <v>2040-42</v>
      </c>
      <c r="AH2" s="189" t="str">
        <f>'WRZ summary'!AD3</f>
        <v>2040-43</v>
      </c>
      <c r="AI2" s="189" t="str">
        <f>'WRZ summary'!AE3</f>
        <v>2040-44</v>
      </c>
      <c r="AJ2" s="170" t="str">
        <f>'WRZ summary'!AF3</f>
        <v>2040-45</v>
      </c>
      <c r="AK2" s="327"/>
    </row>
    <row r="3" spans="1:37" ht="15.75" thickBot="1">
      <c r="A3" s="157"/>
      <c r="B3" s="486" t="s">
        <v>165</v>
      </c>
      <c r="C3" s="824" t="s">
        <v>647</v>
      </c>
      <c r="D3" s="825" t="s">
        <v>648</v>
      </c>
      <c r="E3" s="826" t="s">
        <v>649</v>
      </c>
      <c r="F3" s="827" t="s">
        <v>93</v>
      </c>
      <c r="G3" s="827">
        <v>2</v>
      </c>
      <c r="H3" s="710">
        <f>'2. BL Supply'!H3+'6. Preferred (Scenario Yr)'!G5</f>
        <v>0</v>
      </c>
      <c r="I3" s="370">
        <f>'2. BL Supply'!I3+'6. Preferred (Scenario Yr)'!H5</f>
        <v>0</v>
      </c>
      <c r="J3" s="370">
        <f>'2. BL Supply'!J3+'6. Preferred (Scenario Yr)'!I5</f>
        <v>0</v>
      </c>
      <c r="K3" s="370">
        <f>'2. BL Supply'!K3+'6. Preferred (Scenario Yr)'!J5</f>
        <v>0</v>
      </c>
      <c r="L3" s="568">
        <f>'2. BL Supply'!L3+'6. Preferred (Scenario Yr)'!K5</f>
        <v>0</v>
      </c>
      <c r="M3" s="568">
        <f>'2. BL Supply'!M3+'6. Preferred (Scenario Yr)'!L5</f>
        <v>0</v>
      </c>
      <c r="N3" s="568">
        <f>'2. BL Supply'!N3+'6. Preferred (Scenario Yr)'!M5</f>
        <v>0</v>
      </c>
      <c r="O3" s="568">
        <f>'2. BL Supply'!O3+'6. Preferred (Scenario Yr)'!N5</f>
        <v>0</v>
      </c>
      <c r="P3" s="568">
        <f>'2. BL Supply'!P3+'6. Preferred (Scenario Yr)'!O5</f>
        <v>0</v>
      </c>
      <c r="Q3" s="568">
        <f>'2. BL Supply'!Q3+'6. Preferred (Scenario Yr)'!P5</f>
        <v>0</v>
      </c>
      <c r="R3" s="568">
        <f>'2. BL Supply'!R3+'6. Preferred (Scenario Yr)'!Q5</f>
        <v>0</v>
      </c>
      <c r="S3" s="568">
        <f>'2. BL Supply'!S3+'6. Preferred (Scenario Yr)'!R5</f>
        <v>0</v>
      </c>
      <c r="T3" s="568">
        <f>'2. BL Supply'!T3+'6. Preferred (Scenario Yr)'!S5</f>
        <v>0</v>
      </c>
      <c r="U3" s="568">
        <f>'2. BL Supply'!U3+'6. Preferred (Scenario Yr)'!T5</f>
        <v>0</v>
      </c>
      <c r="V3" s="568">
        <f>'2. BL Supply'!V3+'6. Preferred (Scenario Yr)'!U5</f>
        <v>0</v>
      </c>
      <c r="W3" s="568">
        <f>'2. BL Supply'!W3+'6. Preferred (Scenario Yr)'!V5</f>
        <v>0</v>
      </c>
      <c r="X3" s="568">
        <f>'2. BL Supply'!X3+'6. Preferred (Scenario Yr)'!W5</f>
        <v>0</v>
      </c>
      <c r="Y3" s="568">
        <f>'2. BL Supply'!Y3+'6. Preferred (Scenario Yr)'!X5</f>
        <v>0</v>
      </c>
      <c r="Z3" s="568">
        <f>'2. BL Supply'!Z3+'6. Preferred (Scenario Yr)'!Y5</f>
        <v>0</v>
      </c>
      <c r="AA3" s="568">
        <f>'2. BL Supply'!AA3+'6. Preferred (Scenario Yr)'!Z5</f>
        <v>0</v>
      </c>
      <c r="AB3" s="568">
        <f>'2. BL Supply'!AB3+'6. Preferred (Scenario Yr)'!AA5</f>
        <v>0</v>
      </c>
      <c r="AC3" s="568">
        <f>'2. BL Supply'!AC3+'6. Preferred (Scenario Yr)'!AB5</f>
        <v>0</v>
      </c>
      <c r="AD3" s="568">
        <f>'2. BL Supply'!AD3+'6. Preferred (Scenario Yr)'!AC5</f>
        <v>0</v>
      </c>
      <c r="AE3" s="568">
        <f>'2. BL Supply'!AE3+'6. Preferred (Scenario Yr)'!AD5</f>
        <v>0</v>
      </c>
      <c r="AF3" s="568">
        <f>'2. BL Supply'!AF3+'6. Preferred (Scenario Yr)'!AE5</f>
        <v>0</v>
      </c>
      <c r="AG3" s="568">
        <f>'2. BL Supply'!AG3+'6. Preferred (Scenario Yr)'!AF5</f>
        <v>0</v>
      </c>
      <c r="AH3" s="568">
        <f>'2. BL Supply'!AH3+'6. Preferred (Scenario Yr)'!AG5</f>
        <v>0</v>
      </c>
      <c r="AI3" s="568">
        <f>'2. BL Supply'!AI3+'6. Preferred (Scenario Yr)'!AH5</f>
        <v>0</v>
      </c>
      <c r="AJ3" s="568">
        <f>'2. BL Supply'!AJ3+'6. Preferred (Scenario Yr)'!AI5</f>
        <v>0</v>
      </c>
      <c r="AK3" s="569"/>
    </row>
    <row r="4" spans="1:37">
      <c r="A4" s="157"/>
      <c r="B4" s="487"/>
      <c r="C4" s="617" t="s">
        <v>650</v>
      </c>
      <c r="D4" s="828" t="s">
        <v>651</v>
      </c>
      <c r="E4" s="829" t="s">
        <v>652</v>
      </c>
      <c r="F4" s="602" t="s">
        <v>93</v>
      </c>
      <c r="G4" s="602">
        <v>2</v>
      </c>
      <c r="H4" s="606">
        <f>'2. BL Supply'!H4+'6. Preferred (Scenario Yr)'!G8</f>
        <v>0</v>
      </c>
      <c r="I4" s="370">
        <f>'2. BL Supply'!I4+'6. Preferred (Scenario Yr)'!H8</f>
        <v>0</v>
      </c>
      <c r="J4" s="370">
        <f>'2. BL Supply'!J4+'6. Preferred (Scenario Yr)'!I8</f>
        <v>1.19233125E-2</v>
      </c>
      <c r="K4" s="370">
        <f>'2. BL Supply'!K4+'6. Preferred (Scenario Yr)'!J8</f>
        <v>1.9872187499999999E-2</v>
      </c>
      <c r="L4" s="568">
        <f>'2. BL Supply'!L4+'6. Preferred (Scenario Yr)'!K8</f>
        <v>2.7821062499999997E-2</v>
      </c>
      <c r="M4" s="568">
        <f>'2. BL Supply'!M4+'6. Preferred (Scenario Yr)'!L8</f>
        <v>3.3782718749999996E-2</v>
      </c>
      <c r="N4" s="568">
        <f>'2. BL Supply'!N4+'6. Preferred (Scenario Yr)'!M8</f>
        <v>3.3782718749999996E-2</v>
      </c>
      <c r="O4" s="568">
        <f>'2. BL Supply'!O4+'6. Preferred (Scenario Yr)'!N8</f>
        <v>3.3782718749999996E-2</v>
      </c>
      <c r="P4" s="568">
        <f>'2. BL Supply'!P4+'6. Preferred (Scenario Yr)'!O8</f>
        <v>3.3782718749999996E-2</v>
      </c>
      <c r="Q4" s="568">
        <f>'2. BL Supply'!Q4+'6. Preferred (Scenario Yr)'!P8</f>
        <v>3.3782718749999996E-2</v>
      </c>
      <c r="R4" s="568">
        <f>'2. BL Supply'!R4+'6. Preferred (Scenario Yr)'!Q8</f>
        <v>3.3782718749999996E-2</v>
      </c>
      <c r="S4" s="568">
        <f>'2. BL Supply'!S4+'6. Preferred (Scenario Yr)'!R8</f>
        <v>3.3782718749999996E-2</v>
      </c>
      <c r="T4" s="568">
        <f>'2. BL Supply'!T4+'6. Preferred (Scenario Yr)'!S8</f>
        <v>3.3782718749999996E-2</v>
      </c>
      <c r="U4" s="568">
        <f>'2. BL Supply'!U4+'6. Preferred (Scenario Yr)'!T8</f>
        <v>3.3782718749999996E-2</v>
      </c>
      <c r="V4" s="568">
        <f>'2. BL Supply'!V4+'6. Preferred (Scenario Yr)'!U8</f>
        <v>3.3782718749999996E-2</v>
      </c>
      <c r="W4" s="568">
        <f>'2. BL Supply'!W4+'6. Preferred (Scenario Yr)'!V8</f>
        <v>3.3782718749999996E-2</v>
      </c>
      <c r="X4" s="568">
        <f>'2. BL Supply'!X4+'6. Preferred (Scenario Yr)'!W8</f>
        <v>3.3782718749999996E-2</v>
      </c>
      <c r="Y4" s="568">
        <f>'2. BL Supply'!Y4+'6. Preferred (Scenario Yr)'!X8</f>
        <v>3.3782718749999996E-2</v>
      </c>
      <c r="Z4" s="568">
        <f>'2. BL Supply'!Z4+'6. Preferred (Scenario Yr)'!Y8</f>
        <v>3.3782718749999996E-2</v>
      </c>
      <c r="AA4" s="568">
        <f>'2. BL Supply'!AA4+'6. Preferred (Scenario Yr)'!Z8</f>
        <v>3.3782718749999996E-2</v>
      </c>
      <c r="AB4" s="568">
        <f>'2. BL Supply'!AB4+'6. Preferred (Scenario Yr)'!AA8</f>
        <v>3.3782718749999996E-2</v>
      </c>
      <c r="AC4" s="568">
        <f>'2. BL Supply'!AC4+'6. Preferred (Scenario Yr)'!AB8</f>
        <v>3.3782718749999996E-2</v>
      </c>
      <c r="AD4" s="568">
        <f>'2. BL Supply'!AD4+'6. Preferred (Scenario Yr)'!AC8</f>
        <v>3.3782718749999996E-2</v>
      </c>
      <c r="AE4" s="568">
        <f>'2. BL Supply'!AE4+'6. Preferred (Scenario Yr)'!AD8</f>
        <v>3.3782718749999996E-2</v>
      </c>
      <c r="AF4" s="568">
        <f>'2. BL Supply'!AF4+'6. Preferred (Scenario Yr)'!AE8</f>
        <v>3.3782718749999996E-2</v>
      </c>
      <c r="AG4" s="568">
        <f>'2. BL Supply'!AG4+'6. Preferred (Scenario Yr)'!AF8</f>
        <v>3.3782718749999996E-2</v>
      </c>
      <c r="AH4" s="568">
        <f>'2. BL Supply'!AH4+'6. Preferred (Scenario Yr)'!AG8</f>
        <v>3.3782718749999996E-2</v>
      </c>
      <c r="AI4" s="568">
        <f>'2. BL Supply'!AI4+'6. Preferred (Scenario Yr)'!AH8</f>
        <v>3.3782718749999996E-2</v>
      </c>
      <c r="AJ4" s="568">
        <f>'2. BL Supply'!AJ4+'6. Preferred (Scenario Yr)'!AI8</f>
        <v>3.3782718749999996E-2</v>
      </c>
      <c r="AK4" s="569"/>
    </row>
    <row r="5" spans="1:37">
      <c r="A5" s="179"/>
      <c r="B5" s="487"/>
      <c r="C5" s="612" t="s">
        <v>141</v>
      </c>
      <c r="D5" s="830" t="s">
        <v>141</v>
      </c>
      <c r="E5" s="831" t="s">
        <v>141</v>
      </c>
      <c r="F5" s="832" t="s">
        <v>141</v>
      </c>
      <c r="G5" s="832">
        <v>2</v>
      </c>
      <c r="H5" s="833" t="s">
        <v>141</v>
      </c>
      <c r="I5" s="328" t="s">
        <v>141</v>
      </c>
      <c r="J5" s="328" t="s">
        <v>141</v>
      </c>
      <c r="K5" s="328" t="s">
        <v>141</v>
      </c>
      <c r="L5" s="834" t="s">
        <v>141</v>
      </c>
      <c r="M5" s="834" t="s">
        <v>141</v>
      </c>
      <c r="N5" s="834" t="s">
        <v>141</v>
      </c>
      <c r="O5" s="834" t="s">
        <v>141</v>
      </c>
      <c r="P5" s="834" t="s">
        <v>141</v>
      </c>
      <c r="Q5" s="834" t="s">
        <v>141</v>
      </c>
      <c r="R5" s="834" t="s">
        <v>141</v>
      </c>
      <c r="S5" s="834" t="s">
        <v>141</v>
      </c>
      <c r="T5" s="834" t="s">
        <v>141</v>
      </c>
      <c r="U5" s="834" t="s">
        <v>141</v>
      </c>
      <c r="V5" s="834" t="s">
        <v>141</v>
      </c>
      <c r="W5" s="834" t="s">
        <v>141</v>
      </c>
      <c r="X5" s="834" t="s">
        <v>141</v>
      </c>
      <c r="Y5" s="834" t="s">
        <v>141</v>
      </c>
      <c r="Z5" s="834" t="s">
        <v>141</v>
      </c>
      <c r="AA5" s="834" t="s">
        <v>141</v>
      </c>
      <c r="AB5" s="834" t="s">
        <v>141</v>
      </c>
      <c r="AC5" s="834" t="s">
        <v>141</v>
      </c>
      <c r="AD5" s="834" t="s">
        <v>141</v>
      </c>
      <c r="AE5" s="834" t="s">
        <v>141</v>
      </c>
      <c r="AF5" s="834" t="s">
        <v>141</v>
      </c>
      <c r="AG5" s="834" t="s">
        <v>141</v>
      </c>
      <c r="AH5" s="834" t="s">
        <v>141</v>
      </c>
      <c r="AI5" s="834" t="s">
        <v>141</v>
      </c>
      <c r="AJ5" s="834" t="s">
        <v>141</v>
      </c>
      <c r="AK5" s="569"/>
    </row>
    <row r="6" spans="1:37">
      <c r="A6" s="179"/>
      <c r="B6" s="487"/>
      <c r="C6" s="612" t="s">
        <v>141</v>
      </c>
      <c r="D6" s="830" t="s">
        <v>141</v>
      </c>
      <c r="E6" s="831" t="s">
        <v>141</v>
      </c>
      <c r="F6" s="832" t="s">
        <v>141</v>
      </c>
      <c r="G6" s="832">
        <v>2</v>
      </c>
      <c r="H6" s="833" t="s">
        <v>141</v>
      </c>
      <c r="I6" s="328" t="s">
        <v>141</v>
      </c>
      <c r="J6" s="328" t="s">
        <v>141</v>
      </c>
      <c r="K6" s="328" t="s">
        <v>141</v>
      </c>
      <c r="L6" s="834" t="s">
        <v>141</v>
      </c>
      <c r="M6" s="834" t="s">
        <v>141</v>
      </c>
      <c r="N6" s="834" t="s">
        <v>141</v>
      </c>
      <c r="O6" s="834" t="s">
        <v>141</v>
      </c>
      <c r="P6" s="834" t="s">
        <v>141</v>
      </c>
      <c r="Q6" s="834" t="s">
        <v>141</v>
      </c>
      <c r="R6" s="834" t="s">
        <v>141</v>
      </c>
      <c r="S6" s="834" t="s">
        <v>141</v>
      </c>
      <c r="T6" s="834" t="s">
        <v>141</v>
      </c>
      <c r="U6" s="834" t="s">
        <v>141</v>
      </c>
      <c r="V6" s="834" t="s">
        <v>141</v>
      </c>
      <c r="W6" s="834" t="s">
        <v>141</v>
      </c>
      <c r="X6" s="834" t="s">
        <v>141</v>
      </c>
      <c r="Y6" s="834" t="s">
        <v>141</v>
      </c>
      <c r="Z6" s="834" t="s">
        <v>141</v>
      </c>
      <c r="AA6" s="834" t="s">
        <v>141</v>
      </c>
      <c r="AB6" s="834" t="s">
        <v>141</v>
      </c>
      <c r="AC6" s="834" t="s">
        <v>141</v>
      </c>
      <c r="AD6" s="834" t="s">
        <v>141</v>
      </c>
      <c r="AE6" s="834" t="s">
        <v>141</v>
      </c>
      <c r="AF6" s="834" t="s">
        <v>141</v>
      </c>
      <c r="AG6" s="834" t="s">
        <v>141</v>
      </c>
      <c r="AH6" s="834" t="s">
        <v>141</v>
      </c>
      <c r="AI6" s="834" t="s">
        <v>141</v>
      </c>
      <c r="AJ6" s="834" t="s">
        <v>141</v>
      </c>
      <c r="AK6" s="569"/>
    </row>
    <row r="7" spans="1:37" ht="15.75" thickBot="1">
      <c r="A7" s="179"/>
      <c r="B7" s="487"/>
      <c r="C7" s="612" t="s">
        <v>141</v>
      </c>
      <c r="D7" s="835" t="s">
        <v>141</v>
      </c>
      <c r="E7" s="831" t="s">
        <v>141</v>
      </c>
      <c r="F7" s="832" t="s">
        <v>141</v>
      </c>
      <c r="G7" s="832">
        <v>2</v>
      </c>
      <c r="H7" s="833" t="s">
        <v>141</v>
      </c>
      <c r="I7" s="328" t="s">
        <v>141</v>
      </c>
      <c r="J7" s="328" t="s">
        <v>141</v>
      </c>
      <c r="K7" s="328" t="s">
        <v>141</v>
      </c>
      <c r="L7" s="834" t="s">
        <v>141</v>
      </c>
      <c r="M7" s="834" t="s">
        <v>141</v>
      </c>
      <c r="N7" s="834" t="s">
        <v>141</v>
      </c>
      <c r="O7" s="834" t="s">
        <v>141</v>
      </c>
      <c r="P7" s="834" t="s">
        <v>141</v>
      </c>
      <c r="Q7" s="834" t="s">
        <v>141</v>
      </c>
      <c r="R7" s="834" t="s">
        <v>141</v>
      </c>
      <c r="S7" s="834" t="s">
        <v>141</v>
      </c>
      <c r="T7" s="834" t="s">
        <v>141</v>
      </c>
      <c r="U7" s="834" t="s">
        <v>141</v>
      </c>
      <c r="V7" s="834" t="s">
        <v>141</v>
      </c>
      <c r="W7" s="834" t="s">
        <v>141</v>
      </c>
      <c r="X7" s="834" t="s">
        <v>141</v>
      </c>
      <c r="Y7" s="834" t="s">
        <v>141</v>
      </c>
      <c r="Z7" s="834" t="s">
        <v>141</v>
      </c>
      <c r="AA7" s="834" t="s">
        <v>141</v>
      </c>
      <c r="AB7" s="834" t="s">
        <v>141</v>
      </c>
      <c r="AC7" s="834" t="s">
        <v>141</v>
      </c>
      <c r="AD7" s="834" t="s">
        <v>141</v>
      </c>
      <c r="AE7" s="834" t="s">
        <v>141</v>
      </c>
      <c r="AF7" s="834" t="s">
        <v>141</v>
      </c>
      <c r="AG7" s="834" t="s">
        <v>141</v>
      </c>
      <c r="AH7" s="834" t="s">
        <v>141</v>
      </c>
      <c r="AI7" s="834" t="s">
        <v>141</v>
      </c>
      <c r="AJ7" s="834" t="s">
        <v>141</v>
      </c>
      <c r="AK7" s="569"/>
    </row>
    <row r="8" spans="1:37">
      <c r="A8" s="157"/>
      <c r="B8" s="487"/>
      <c r="C8" s="617" t="s">
        <v>653</v>
      </c>
      <c r="D8" s="828" t="s">
        <v>654</v>
      </c>
      <c r="E8" s="829" t="s">
        <v>655</v>
      </c>
      <c r="F8" s="602" t="s">
        <v>93</v>
      </c>
      <c r="G8" s="602">
        <v>2</v>
      </c>
      <c r="H8" s="606">
        <f>'2. BL Supply'!H7+'6. Preferred (Scenario Yr)'!G8</f>
        <v>0.11700000000000001</v>
      </c>
      <c r="I8" s="370">
        <f>'2. BL Supply'!I7+'6. Preferred (Scenario Yr)'!H8</f>
        <v>0.11700000000000001</v>
      </c>
      <c r="J8" s="370">
        <f>'2. BL Supply'!J7+'6. Preferred (Scenario Yr)'!I8</f>
        <v>0.11700000000000001</v>
      </c>
      <c r="K8" s="370">
        <f>'2. BL Supply'!K7+'6. Preferred (Scenario Yr)'!J8</f>
        <v>0.11700000000000001</v>
      </c>
      <c r="L8" s="568">
        <f>'2. BL Supply'!L7+'6. Preferred (Scenario Yr)'!K8</f>
        <v>0.11700000000000001</v>
      </c>
      <c r="M8" s="568">
        <f>'2. BL Supply'!M7+'6. Preferred (Scenario Yr)'!L8</f>
        <v>0.11700000000000001</v>
      </c>
      <c r="N8" s="568">
        <f>'2. BL Supply'!N7+'6. Preferred (Scenario Yr)'!M8</f>
        <v>0.11700000000000001</v>
      </c>
      <c r="O8" s="568">
        <f>'2. BL Supply'!O7+'6. Preferred (Scenario Yr)'!N8</f>
        <v>0.11700000000000001</v>
      </c>
      <c r="P8" s="568">
        <f>'2. BL Supply'!P7+'6. Preferred (Scenario Yr)'!O8</f>
        <v>0.11700000000000001</v>
      </c>
      <c r="Q8" s="568">
        <f>'2. BL Supply'!Q7+'6. Preferred (Scenario Yr)'!P8</f>
        <v>0.11700000000000001</v>
      </c>
      <c r="R8" s="568">
        <f>'2. BL Supply'!R7+'6. Preferred (Scenario Yr)'!Q8</f>
        <v>0.11700000000000001</v>
      </c>
      <c r="S8" s="568">
        <f>'2. BL Supply'!S7+'6. Preferred (Scenario Yr)'!R8</f>
        <v>0.11700000000000001</v>
      </c>
      <c r="T8" s="568">
        <f>'2. BL Supply'!T7+'6. Preferred (Scenario Yr)'!S8</f>
        <v>0.11700000000000001</v>
      </c>
      <c r="U8" s="568">
        <f>'2. BL Supply'!U7+'6. Preferred (Scenario Yr)'!T8</f>
        <v>0.11700000000000001</v>
      </c>
      <c r="V8" s="568">
        <f>'2. BL Supply'!V7+'6. Preferred (Scenario Yr)'!U8</f>
        <v>0.11700000000000001</v>
      </c>
      <c r="W8" s="568">
        <f>'2. BL Supply'!W7+'6. Preferred (Scenario Yr)'!V8</f>
        <v>0.11700000000000001</v>
      </c>
      <c r="X8" s="568">
        <f>'2. BL Supply'!X7+'6. Preferred (Scenario Yr)'!W8</f>
        <v>0.11700000000000001</v>
      </c>
      <c r="Y8" s="568">
        <f>'2. BL Supply'!Y7+'6. Preferred (Scenario Yr)'!X8</f>
        <v>0.11700000000000001</v>
      </c>
      <c r="Z8" s="568">
        <f>'2. BL Supply'!Z7+'6. Preferred (Scenario Yr)'!Y8</f>
        <v>0.11700000000000001</v>
      </c>
      <c r="AA8" s="568">
        <f>'2. BL Supply'!AA7+'6. Preferred (Scenario Yr)'!Z8</f>
        <v>0.11700000000000001</v>
      </c>
      <c r="AB8" s="568">
        <f>'2. BL Supply'!AB7+'6. Preferred (Scenario Yr)'!AA8</f>
        <v>0.11700000000000001</v>
      </c>
      <c r="AC8" s="568">
        <f>'2. BL Supply'!AC7+'6. Preferred (Scenario Yr)'!AB8</f>
        <v>0.11700000000000001</v>
      </c>
      <c r="AD8" s="568">
        <f>'2. BL Supply'!AD7+'6. Preferred (Scenario Yr)'!AC8</f>
        <v>0.11700000000000001</v>
      </c>
      <c r="AE8" s="568">
        <f>'2. BL Supply'!AE7+'6. Preferred (Scenario Yr)'!AD8</f>
        <v>0.11700000000000001</v>
      </c>
      <c r="AF8" s="568">
        <f>'2. BL Supply'!AF7+'6. Preferred (Scenario Yr)'!AE8</f>
        <v>0.11700000000000001</v>
      </c>
      <c r="AG8" s="568">
        <f>'2. BL Supply'!AG7+'6. Preferred (Scenario Yr)'!AF8</f>
        <v>0.11700000000000001</v>
      </c>
      <c r="AH8" s="568">
        <f>'2. BL Supply'!AH7+'6. Preferred (Scenario Yr)'!AG8</f>
        <v>0.11700000000000001</v>
      </c>
      <c r="AI8" s="568">
        <f>'2. BL Supply'!AI7+'6. Preferred (Scenario Yr)'!AH8</f>
        <v>0.11700000000000001</v>
      </c>
      <c r="AJ8" s="568">
        <f>'2. BL Supply'!AJ7+'6. Preferred (Scenario Yr)'!AI8</f>
        <v>0.11700000000000001</v>
      </c>
      <c r="AK8" s="569"/>
    </row>
    <row r="9" spans="1:37">
      <c r="A9" s="179"/>
      <c r="B9" s="487"/>
      <c r="C9" s="612" t="s">
        <v>141</v>
      </c>
      <c r="D9" s="830" t="s">
        <v>141</v>
      </c>
      <c r="E9" s="836" t="s">
        <v>141</v>
      </c>
      <c r="F9" s="329" t="s">
        <v>141</v>
      </c>
      <c r="G9" s="329">
        <v>2</v>
      </c>
      <c r="H9" s="833" t="s">
        <v>141</v>
      </c>
      <c r="I9" s="328" t="s">
        <v>141</v>
      </c>
      <c r="J9" s="328" t="s">
        <v>141</v>
      </c>
      <c r="K9" s="328" t="s">
        <v>141</v>
      </c>
      <c r="L9" s="834" t="s">
        <v>141</v>
      </c>
      <c r="M9" s="834" t="s">
        <v>141</v>
      </c>
      <c r="N9" s="834" t="s">
        <v>141</v>
      </c>
      <c r="O9" s="834" t="s">
        <v>141</v>
      </c>
      <c r="P9" s="834" t="s">
        <v>141</v>
      </c>
      <c r="Q9" s="834" t="s">
        <v>141</v>
      </c>
      <c r="R9" s="834" t="s">
        <v>141</v>
      </c>
      <c r="S9" s="834" t="s">
        <v>141</v>
      </c>
      <c r="T9" s="834" t="s">
        <v>141</v>
      </c>
      <c r="U9" s="834" t="s">
        <v>141</v>
      </c>
      <c r="V9" s="834" t="s">
        <v>141</v>
      </c>
      <c r="W9" s="834" t="s">
        <v>141</v>
      </c>
      <c r="X9" s="834" t="s">
        <v>141</v>
      </c>
      <c r="Y9" s="834" t="s">
        <v>141</v>
      </c>
      <c r="Z9" s="834" t="s">
        <v>141</v>
      </c>
      <c r="AA9" s="834" t="s">
        <v>141</v>
      </c>
      <c r="AB9" s="834" t="s">
        <v>141</v>
      </c>
      <c r="AC9" s="834" t="s">
        <v>141</v>
      </c>
      <c r="AD9" s="834" t="s">
        <v>141</v>
      </c>
      <c r="AE9" s="834" t="s">
        <v>141</v>
      </c>
      <c r="AF9" s="834" t="s">
        <v>141</v>
      </c>
      <c r="AG9" s="834" t="s">
        <v>141</v>
      </c>
      <c r="AH9" s="834" t="s">
        <v>141</v>
      </c>
      <c r="AI9" s="834" t="s">
        <v>141</v>
      </c>
      <c r="AJ9" s="834" t="s">
        <v>141</v>
      </c>
      <c r="AK9" s="569"/>
    </row>
    <row r="10" spans="1:37">
      <c r="A10" s="179"/>
      <c r="B10" s="487"/>
      <c r="C10" s="612" t="s">
        <v>141</v>
      </c>
      <c r="D10" s="835" t="s">
        <v>141</v>
      </c>
      <c r="E10" s="837" t="s">
        <v>141</v>
      </c>
      <c r="F10" s="330" t="s">
        <v>141</v>
      </c>
      <c r="G10" s="329">
        <v>2</v>
      </c>
      <c r="H10" s="833" t="s">
        <v>141</v>
      </c>
      <c r="I10" s="328" t="s">
        <v>141</v>
      </c>
      <c r="J10" s="328" t="s">
        <v>141</v>
      </c>
      <c r="K10" s="328" t="s">
        <v>141</v>
      </c>
      <c r="L10" s="834" t="s">
        <v>141</v>
      </c>
      <c r="M10" s="834" t="s">
        <v>141</v>
      </c>
      <c r="N10" s="834" t="s">
        <v>141</v>
      </c>
      <c r="O10" s="834" t="s">
        <v>141</v>
      </c>
      <c r="P10" s="834" t="s">
        <v>141</v>
      </c>
      <c r="Q10" s="834" t="s">
        <v>141</v>
      </c>
      <c r="R10" s="834" t="s">
        <v>141</v>
      </c>
      <c r="S10" s="834" t="s">
        <v>141</v>
      </c>
      <c r="T10" s="834" t="s">
        <v>141</v>
      </c>
      <c r="U10" s="834" t="s">
        <v>141</v>
      </c>
      <c r="V10" s="834" t="s">
        <v>141</v>
      </c>
      <c r="W10" s="834" t="s">
        <v>141</v>
      </c>
      <c r="X10" s="834" t="s">
        <v>141</v>
      </c>
      <c r="Y10" s="834" t="s">
        <v>141</v>
      </c>
      <c r="Z10" s="834" t="s">
        <v>141</v>
      </c>
      <c r="AA10" s="834" t="s">
        <v>141</v>
      </c>
      <c r="AB10" s="834" t="s">
        <v>141</v>
      </c>
      <c r="AC10" s="834" t="s">
        <v>141</v>
      </c>
      <c r="AD10" s="834" t="s">
        <v>141</v>
      </c>
      <c r="AE10" s="834" t="s">
        <v>141</v>
      </c>
      <c r="AF10" s="834" t="s">
        <v>141</v>
      </c>
      <c r="AG10" s="834" t="s">
        <v>141</v>
      </c>
      <c r="AH10" s="834" t="s">
        <v>141</v>
      </c>
      <c r="AI10" s="834" t="s">
        <v>141</v>
      </c>
      <c r="AJ10" s="834" t="s">
        <v>141</v>
      </c>
      <c r="AK10" s="569"/>
    </row>
    <row r="11" spans="1:37">
      <c r="A11" s="179"/>
      <c r="B11" s="487"/>
      <c r="C11" s="612" t="s">
        <v>141</v>
      </c>
      <c r="D11" s="835" t="s">
        <v>141</v>
      </c>
      <c r="E11" s="837" t="s">
        <v>141</v>
      </c>
      <c r="F11" s="330" t="s">
        <v>141</v>
      </c>
      <c r="G11" s="329">
        <v>2</v>
      </c>
      <c r="H11" s="833" t="s">
        <v>141</v>
      </c>
      <c r="I11" s="328" t="s">
        <v>141</v>
      </c>
      <c r="J11" s="328" t="s">
        <v>141</v>
      </c>
      <c r="K11" s="328" t="s">
        <v>141</v>
      </c>
      <c r="L11" s="834" t="s">
        <v>141</v>
      </c>
      <c r="M11" s="834" t="s">
        <v>141</v>
      </c>
      <c r="N11" s="834" t="s">
        <v>141</v>
      </c>
      <c r="O11" s="834" t="s">
        <v>141</v>
      </c>
      <c r="P11" s="834" t="s">
        <v>141</v>
      </c>
      <c r="Q11" s="834" t="s">
        <v>141</v>
      </c>
      <c r="R11" s="834" t="s">
        <v>141</v>
      </c>
      <c r="S11" s="834" t="s">
        <v>141</v>
      </c>
      <c r="T11" s="834" t="s">
        <v>141</v>
      </c>
      <c r="U11" s="834" t="s">
        <v>141</v>
      </c>
      <c r="V11" s="834" t="s">
        <v>141</v>
      </c>
      <c r="W11" s="834" t="s">
        <v>141</v>
      </c>
      <c r="X11" s="834" t="s">
        <v>141</v>
      </c>
      <c r="Y11" s="834" t="s">
        <v>141</v>
      </c>
      <c r="Z11" s="834" t="s">
        <v>141</v>
      </c>
      <c r="AA11" s="834" t="s">
        <v>141</v>
      </c>
      <c r="AB11" s="834" t="s">
        <v>141</v>
      </c>
      <c r="AC11" s="834" t="s">
        <v>141</v>
      </c>
      <c r="AD11" s="834" t="s">
        <v>141</v>
      </c>
      <c r="AE11" s="834" t="s">
        <v>141</v>
      </c>
      <c r="AF11" s="834" t="s">
        <v>141</v>
      </c>
      <c r="AG11" s="834" t="s">
        <v>141</v>
      </c>
      <c r="AH11" s="834" t="s">
        <v>141</v>
      </c>
      <c r="AI11" s="834" t="s">
        <v>141</v>
      </c>
      <c r="AJ11" s="834" t="s">
        <v>141</v>
      </c>
      <c r="AK11" s="569"/>
    </row>
    <row r="12" spans="1:37" ht="15.75" thickBot="1">
      <c r="A12" s="179"/>
      <c r="B12" s="488"/>
      <c r="C12" s="685" t="s">
        <v>141</v>
      </c>
      <c r="D12" s="838" t="s">
        <v>141</v>
      </c>
      <c r="E12" s="839" t="s">
        <v>141</v>
      </c>
      <c r="F12" s="331" t="s">
        <v>141</v>
      </c>
      <c r="G12" s="331">
        <v>2</v>
      </c>
      <c r="H12" s="689" t="s">
        <v>141</v>
      </c>
      <c r="I12" s="332" t="s">
        <v>141</v>
      </c>
      <c r="J12" s="332" t="s">
        <v>141</v>
      </c>
      <c r="K12" s="332" t="s">
        <v>141</v>
      </c>
      <c r="L12" s="690" t="s">
        <v>141</v>
      </c>
      <c r="M12" s="690" t="s">
        <v>141</v>
      </c>
      <c r="N12" s="690" t="s">
        <v>141</v>
      </c>
      <c r="O12" s="690" t="s">
        <v>141</v>
      </c>
      <c r="P12" s="690" t="s">
        <v>141</v>
      </c>
      <c r="Q12" s="690" t="s">
        <v>141</v>
      </c>
      <c r="R12" s="690" t="s">
        <v>141</v>
      </c>
      <c r="S12" s="690" t="s">
        <v>141</v>
      </c>
      <c r="T12" s="690" t="s">
        <v>141</v>
      </c>
      <c r="U12" s="690" t="s">
        <v>141</v>
      </c>
      <c r="V12" s="690" t="s">
        <v>141</v>
      </c>
      <c r="W12" s="690" t="s">
        <v>141</v>
      </c>
      <c r="X12" s="690" t="s">
        <v>141</v>
      </c>
      <c r="Y12" s="690" t="s">
        <v>141</v>
      </c>
      <c r="Z12" s="690" t="s">
        <v>141</v>
      </c>
      <c r="AA12" s="690" t="s">
        <v>141</v>
      </c>
      <c r="AB12" s="690" t="s">
        <v>141</v>
      </c>
      <c r="AC12" s="690" t="s">
        <v>141</v>
      </c>
      <c r="AD12" s="690" t="s">
        <v>141</v>
      </c>
      <c r="AE12" s="690" t="s">
        <v>141</v>
      </c>
      <c r="AF12" s="690" t="s">
        <v>141</v>
      </c>
      <c r="AG12" s="690" t="s">
        <v>141</v>
      </c>
      <c r="AH12" s="690" t="s">
        <v>141</v>
      </c>
      <c r="AI12" s="690" t="s">
        <v>141</v>
      </c>
      <c r="AJ12" s="690" t="s">
        <v>141</v>
      </c>
      <c r="AK12" s="569"/>
    </row>
    <row r="13" spans="1:37">
      <c r="A13" s="157"/>
      <c r="B13" s="496" t="s">
        <v>656</v>
      </c>
      <c r="C13" s="617" t="s">
        <v>657</v>
      </c>
      <c r="D13" s="828" t="s">
        <v>658</v>
      </c>
      <c r="E13" s="829" t="s">
        <v>659</v>
      </c>
      <c r="F13" s="602" t="s">
        <v>93</v>
      </c>
      <c r="G13" s="602">
        <v>2</v>
      </c>
      <c r="H13" s="606">
        <f>'2. BL Supply'!H10+'6. Preferred (Scenario Yr)'!G17</f>
        <v>0</v>
      </c>
      <c r="I13" s="370">
        <f>'2. BL Supply'!I10+'6. Preferred (Scenario Yr)'!H17</f>
        <v>0</v>
      </c>
      <c r="J13" s="370">
        <f>'2. BL Supply'!J10+'6. Preferred (Scenario Yr)'!I17</f>
        <v>1.19233125E-2</v>
      </c>
      <c r="K13" s="370">
        <f>'2. BL Supply'!K10+'6. Preferred (Scenario Yr)'!J17</f>
        <v>1.9872187499999999E-2</v>
      </c>
      <c r="L13" s="568">
        <f>'2. BL Supply'!L10+'6. Preferred (Scenario Yr)'!K17</f>
        <v>2.7821062499999997E-2</v>
      </c>
      <c r="M13" s="568">
        <f>'2. BL Supply'!M10+'6. Preferred (Scenario Yr)'!L17</f>
        <v>3.3782718749999996E-2</v>
      </c>
      <c r="N13" s="568">
        <f>'2. BL Supply'!N10+'6. Preferred (Scenario Yr)'!M17</f>
        <v>3.3782718749999996E-2</v>
      </c>
      <c r="O13" s="568">
        <f>'2. BL Supply'!O10+'6. Preferred (Scenario Yr)'!N17</f>
        <v>3.3782718749999996E-2</v>
      </c>
      <c r="P13" s="568">
        <f>'2. BL Supply'!P10+'6. Preferred (Scenario Yr)'!O17</f>
        <v>3.3782718749999996E-2</v>
      </c>
      <c r="Q13" s="568">
        <f>'2. BL Supply'!Q10+'6. Preferred (Scenario Yr)'!P17</f>
        <v>3.3782718749999996E-2</v>
      </c>
      <c r="R13" s="568">
        <f>'2. BL Supply'!R10+'6. Preferred (Scenario Yr)'!Q17</f>
        <v>3.3782718749999996E-2</v>
      </c>
      <c r="S13" s="568">
        <f>'2. BL Supply'!S10+'6. Preferred (Scenario Yr)'!R17</f>
        <v>3.3782718749999996E-2</v>
      </c>
      <c r="T13" s="568">
        <f>'2. BL Supply'!T10+'6. Preferred (Scenario Yr)'!S17</f>
        <v>3.3782718749999996E-2</v>
      </c>
      <c r="U13" s="568">
        <f>'2. BL Supply'!U10+'6. Preferred (Scenario Yr)'!T17</f>
        <v>3.3782718749999996E-2</v>
      </c>
      <c r="V13" s="568">
        <f>'2. BL Supply'!V10+'6. Preferred (Scenario Yr)'!U17</f>
        <v>3.3782718749999996E-2</v>
      </c>
      <c r="W13" s="568">
        <f>'2. BL Supply'!W10+'6. Preferred (Scenario Yr)'!V17</f>
        <v>3.3782718749999996E-2</v>
      </c>
      <c r="X13" s="568">
        <f>'2. BL Supply'!X10+'6. Preferred (Scenario Yr)'!W17</f>
        <v>3.3782718749999996E-2</v>
      </c>
      <c r="Y13" s="568">
        <f>'2. BL Supply'!Y10+'6. Preferred (Scenario Yr)'!X17</f>
        <v>3.3782718749999996E-2</v>
      </c>
      <c r="Z13" s="568">
        <f>'2. BL Supply'!Z10+'6. Preferred (Scenario Yr)'!Y17</f>
        <v>3.3782718749999996E-2</v>
      </c>
      <c r="AA13" s="568">
        <f>'2. BL Supply'!AA10+'6. Preferred (Scenario Yr)'!Z17</f>
        <v>3.3782718749999996E-2</v>
      </c>
      <c r="AB13" s="568">
        <f>'2. BL Supply'!AB10+'6. Preferred (Scenario Yr)'!AA17</f>
        <v>3.3782718749999996E-2</v>
      </c>
      <c r="AC13" s="568">
        <f>'2. BL Supply'!AC10+'6. Preferred (Scenario Yr)'!AB17</f>
        <v>3.3782718749999996E-2</v>
      </c>
      <c r="AD13" s="568">
        <f>'2. BL Supply'!AD10+'6. Preferred (Scenario Yr)'!AC17</f>
        <v>3.3782718749999996E-2</v>
      </c>
      <c r="AE13" s="568">
        <f>'2. BL Supply'!AE10+'6. Preferred (Scenario Yr)'!AD17</f>
        <v>3.3782718749999996E-2</v>
      </c>
      <c r="AF13" s="568">
        <f>'2. BL Supply'!AF10+'6. Preferred (Scenario Yr)'!AE17</f>
        <v>3.3782718749999996E-2</v>
      </c>
      <c r="AG13" s="568">
        <f>'2. BL Supply'!AG10+'6. Preferred (Scenario Yr)'!AF17</f>
        <v>3.3782718749999996E-2</v>
      </c>
      <c r="AH13" s="568">
        <f>'2. BL Supply'!AH10+'6. Preferred (Scenario Yr)'!AG17</f>
        <v>3.3782718749999996E-2</v>
      </c>
      <c r="AI13" s="568">
        <f>'2. BL Supply'!AI10+'6. Preferred (Scenario Yr)'!AH17</f>
        <v>3.3782718749999996E-2</v>
      </c>
      <c r="AJ13" s="568">
        <f>'2. BL Supply'!AJ10+'6. Preferred (Scenario Yr)'!AI17</f>
        <v>3.3782718749999996E-2</v>
      </c>
      <c r="AK13" s="569"/>
    </row>
    <row r="14" spans="1:37">
      <c r="A14" s="179"/>
      <c r="B14" s="497"/>
      <c r="C14" s="612" t="s">
        <v>141</v>
      </c>
      <c r="D14" s="835" t="s">
        <v>141</v>
      </c>
      <c r="E14" s="831" t="s">
        <v>141</v>
      </c>
      <c r="F14" s="832" t="s">
        <v>141</v>
      </c>
      <c r="G14" s="832">
        <v>2</v>
      </c>
      <c r="H14" s="833" t="s">
        <v>141</v>
      </c>
      <c r="I14" s="328" t="s">
        <v>141</v>
      </c>
      <c r="J14" s="328" t="s">
        <v>141</v>
      </c>
      <c r="K14" s="328" t="s">
        <v>141</v>
      </c>
      <c r="L14" s="834" t="s">
        <v>141</v>
      </c>
      <c r="M14" s="834" t="s">
        <v>141</v>
      </c>
      <c r="N14" s="834" t="s">
        <v>141</v>
      </c>
      <c r="O14" s="834" t="s">
        <v>141</v>
      </c>
      <c r="P14" s="834" t="s">
        <v>141</v>
      </c>
      <c r="Q14" s="834" t="s">
        <v>141</v>
      </c>
      <c r="R14" s="834" t="s">
        <v>141</v>
      </c>
      <c r="S14" s="834" t="s">
        <v>141</v>
      </c>
      <c r="T14" s="834" t="s">
        <v>141</v>
      </c>
      <c r="U14" s="834" t="s">
        <v>141</v>
      </c>
      <c r="V14" s="834" t="s">
        <v>141</v>
      </c>
      <c r="W14" s="834" t="s">
        <v>141</v>
      </c>
      <c r="X14" s="834" t="s">
        <v>141</v>
      </c>
      <c r="Y14" s="834" t="s">
        <v>141</v>
      </c>
      <c r="Z14" s="834" t="s">
        <v>141</v>
      </c>
      <c r="AA14" s="834" t="s">
        <v>141</v>
      </c>
      <c r="AB14" s="834" t="s">
        <v>141</v>
      </c>
      <c r="AC14" s="834" t="s">
        <v>141</v>
      </c>
      <c r="AD14" s="834" t="s">
        <v>141</v>
      </c>
      <c r="AE14" s="834" t="s">
        <v>141</v>
      </c>
      <c r="AF14" s="834" t="s">
        <v>141</v>
      </c>
      <c r="AG14" s="834" t="s">
        <v>141</v>
      </c>
      <c r="AH14" s="834" t="s">
        <v>141</v>
      </c>
      <c r="AI14" s="834" t="s">
        <v>141</v>
      </c>
      <c r="AJ14" s="834" t="s">
        <v>141</v>
      </c>
      <c r="AK14" s="569"/>
    </row>
    <row r="15" spans="1:37">
      <c r="A15" s="179"/>
      <c r="B15" s="497"/>
      <c r="C15" s="612" t="s">
        <v>141</v>
      </c>
      <c r="D15" s="835" t="s">
        <v>141</v>
      </c>
      <c r="E15" s="831" t="s">
        <v>141</v>
      </c>
      <c r="F15" s="832" t="s">
        <v>141</v>
      </c>
      <c r="G15" s="832">
        <v>2</v>
      </c>
      <c r="H15" s="833" t="s">
        <v>141</v>
      </c>
      <c r="I15" s="328" t="s">
        <v>141</v>
      </c>
      <c r="J15" s="328" t="s">
        <v>141</v>
      </c>
      <c r="K15" s="328" t="s">
        <v>141</v>
      </c>
      <c r="L15" s="834" t="s">
        <v>141</v>
      </c>
      <c r="M15" s="834" t="s">
        <v>141</v>
      </c>
      <c r="N15" s="834" t="s">
        <v>141</v>
      </c>
      <c r="O15" s="834" t="s">
        <v>141</v>
      </c>
      <c r="P15" s="834" t="s">
        <v>141</v>
      </c>
      <c r="Q15" s="834" t="s">
        <v>141</v>
      </c>
      <c r="R15" s="834" t="s">
        <v>141</v>
      </c>
      <c r="S15" s="834" t="s">
        <v>141</v>
      </c>
      <c r="T15" s="834" t="s">
        <v>141</v>
      </c>
      <c r="U15" s="834" t="s">
        <v>141</v>
      </c>
      <c r="V15" s="834" t="s">
        <v>141</v>
      </c>
      <c r="W15" s="834" t="s">
        <v>141</v>
      </c>
      <c r="X15" s="834" t="s">
        <v>141</v>
      </c>
      <c r="Y15" s="834" t="s">
        <v>141</v>
      </c>
      <c r="Z15" s="834" t="s">
        <v>141</v>
      </c>
      <c r="AA15" s="834" t="s">
        <v>141</v>
      </c>
      <c r="AB15" s="834" t="s">
        <v>141</v>
      </c>
      <c r="AC15" s="834" t="s">
        <v>141</v>
      </c>
      <c r="AD15" s="834" t="s">
        <v>141</v>
      </c>
      <c r="AE15" s="834" t="s">
        <v>141</v>
      </c>
      <c r="AF15" s="834" t="s">
        <v>141</v>
      </c>
      <c r="AG15" s="834" t="s">
        <v>141</v>
      </c>
      <c r="AH15" s="834" t="s">
        <v>141</v>
      </c>
      <c r="AI15" s="834" t="s">
        <v>141</v>
      </c>
      <c r="AJ15" s="834" t="s">
        <v>141</v>
      </c>
      <c r="AK15" s="569"/>
    </row>
    <row r="16" spans="1:37" ht="15.75" thickBot="1">
      <c r="A16" s="179"/>
      <c r="B16" s="497"/>
      <c r="C16" s="612" t="s">
        <v>141</v>
      </c>
      <c r="D16" s="835" t="s">
        <v>141</v>
      </c>
      <c r="E16" s="831" t="s">
        <v>141</v>
      </c>
      <c r="F16" s="832" t="s">
        <v>141</v>
      </c>
      <c r="G16" s="832">
        <v>2</v>
      </c>
      <c r="H16" s="833" t="s">
        <v>141</v>
      </c>
      <c r="I16" s="328" t="s">
        <v>141</v>
      </c>
      <c r="J16" s="328" t="s">
        <v>141</v>
      </c>
      <c r="K16" s="328" t="s">
        <v>141</v>
      </c>
      <c r="L16" s="834" t="s">
        <v>141</v>
      </c>
      <c r="M16" s="834" t="s">
        <v>141</v>
      </c>
      <c r="N16" s="834" t="s">
        <v>141</v>
      </c>
      <c r="O16" s="834" t="s">
        <v>141</v>
      </c>
      <c r="P16" s="834" t="s">
        <v>141</v>
      </c>
      <c r="Q16" s="834" t="s">
        <v>141</v>
      </c>
      <c r="R16" s="834" t="s">
        <v>141</v>
      </c>
      <c r="S16" s="834" t="s">
        <v>141</v>
      </c>
      <c r="T16" s="834" t="s">
        <v>141</v>
      </c>
      <c r="U16" s="834" t="s">
        <v>141</v>
      </c>
      <c r="V16" s="834" t="s">
        <v>141</v>
      </c>
      <c r="W16" s="834" t="s">
        <v>141</v>
      </c>
      <c r="X16" s="834" t="s">
        <v>141</v>
      </c>
      <c r="Y16" s="834" t="s">
        <v>141</v>
      </c>
      <c r="Z16" s="834" t="s">
        <v>141</v>
      </c>
      <c r="AA16" s="834" t="s">
        <v>141</v>
      </c>
      <c r="AB16" s="834" t="s">
        <v>141</v>
      </c>
      <c r="AC16" s="834" t="s">
        <v>141</v>
      </c>
      <c r="AD16" s="834" t="s">
        <v>141</v>
      </c>
      <c r="AE16" s="834" t="s">
        <v>141</v>
      </c>
      <c r="AF16" s="834" t="s">
        <v>141</v>
      </c>
      <c r="AG16" s="834" t="s">
        <v>141</v>
      </c>
      <c r="AH16" s="834" t="s">
        <v>141</v>
      </c>
      <c r="AI16" s="834" t="s">
        <v>141</v>
      </c>
      <c r="AJ16" s="834" t="s">
        <v>141</v>
      </c>
      <c r="AK16" s="569"/>
    </row>
    <row r="17" spans="1:37">
      <c r="A17" s="157"/>
      <c r="B17" s="497"/>
      <c r="C17" s="617" t="s">
        <v>660</v>
      </c>
      <c r="D17" s="664" t="s">
        <v>661</v>
      </c>
      <c r="E17" s="829" t="s">
        <v>662</v>
      </c>
      <c r="F17" s="602" t="s">
        <v>93</v>
      </c>
      <c r="G17" s="602">
        <v>2</v>
      </c>
      <c r="H17" s="606">
        <f>'2. BL Supply'!H14+'6. Preferred (Scenario Yr)'!G24</f>
        <v>0</v>
      </c>
      <c r="I17" s="370">
        <f>'2. BL Supply'!I14+'6. Preferred (Scenario Yr)'!H24</f>
        <v>0</v>
      </c>
      <c r="J17" s="370">
        <f>'2. BL Supply'!J14+'6. Preferred (Scenario Yr)'!I24</f>
        <v>0</v>
      </c>
      <c r="K17" s="370">
        <f>'2. BL Supply'!K14+'6. Preferred (Scenario Yr)'!J24</f>
        <v>0</v>
      </c>
      <c r="L17" s="568">
        <f>'2. BL Supply'!L14+'6. Preferred (Scenario Yr)'!K24</f>
        <v>0</v>
      </c>
      <c r="M17" s="568">
        <f>'2. BL Supply'!M14+'6. Preferred (Scenario Yr)'!L24</f>
        <v>0</v>
      </c>
      <c r="N17" s="568">
        <f>'2. BL Supply'!N14+'6. Preferred (Scenario Yr)'!M24</f>
        <v>0</v>
      </c>
      <c r="O17" s="568">
        <f>'2. BL Supply'!O14+'6. Preferred (Scenario Yr)'!N24</f>
        <v>0</v>
      </c>
      <c r="P17" s="568">
        <f>'2. BL Supply'!P14+'6. Preferred (Scenario Yr)'!O24</f>
        <v>0</v>
      </c>
      <c r="Q17" s="568">
        <f>'2. BL Supply'!Q14+'6. Preferred (Scenario Yr)'!P24</f>
        <v>0</v>
      </c>
      <c r="R17" s="568">
        <f>'2. BL Supply'!R14+'6. Preferred (Scenario Yr)'!Q24</f>
        <v>0</v>
      </c>
      <c r="S17" s="568">
        <f>'2. BL Supply'!S14+'6. Preferred (Scenario Yr)'!R24</f>
        <v>0</v>
      </c>
      <c r="T17" s="568">
        <f>'2. BL Supply'!T14+'6. Preferred (Scenario Yr)'!S24</f>
        <v>0</v>
      </c>
      <c r="U17" s="568">
        <f>'2. BL Supply'!U14+'6. Preferred (Scenario Yr)'!T24</f>
        <v>0</v>
      </c>
      <c r="V17" s="568">
        <f>'2. BL Supply'!V14+'6. Preferred (Scenario Yr)'!U24</f>
        <v>0</v>
      </c>
      <c r="W17" s="568">
        <f>'2. BL Supply'!W14+'6. Preferred (Scenario Yr)'!V24</f>
        <v>0</v>
      </c>
      <c r="X17" s="568">
        <f>'2. BL Supply'!X14+'6. Preferred (Scenario Yr)'!W24</f>
        <v>0</v>
      </c>
      <c r="Y17" s="568">
        <f>'2. BL Supply'!Y14+'6. Preferred (Scenario Yr)'!X24</f>
        <v>0</v>
      </c>
      <c r="Z17" s="568">
        <f>'2. BL Supply'!Z14+'6. Preferred (Scenario Yr)'!Y24</f>
        <v>0</v>
      </c>
      <c r="AA17" s="568">
        <f>'2. BL Supply'!AA14+'6. Preferred (Scenario Yr)'!Z24</f>
        <v>0</v>
      </c>
      <c r="AB17" s="568">
        <f>'2. BL Supply'!AB14+'6. Preferred (Scenario Yr)'!AA24</f>
        <v>0</v>
      </c>
      <c r="AC17" s="568">
        <f>'2. BL Supply'!AC14+'6. Preferred (Scenario Yr)'!AB24</f>
        <v>0</v>
      </c>
      <c r="AD17" s="568">
        <f>'2. BL Supply'!AD14+'6. Preferred (Scenario Yr)'!AC24</f>
        <v>0</v>
      </c>
      <c r="AE17" s="568">
        <f>'2. BL Supply'!AE14+'6. Preferred (Scenario Yr)'!AD24</f>
        <v>0</v>
      </c>
      <c r="AF17" s="568">
        <f>'2. BL Supply'!AF14+'6. Preferred (Scenario Yr)'!AE24</f>
        <v>0</v>
      </c>
      <c r="AG17" s="568">
        <f>'2. BL Supply'!AG14+'6. Preferred (Scenario Yr)'!AF24</f>
        <v>0</v>
      </c>
      <c r="AH17" s="568">
        <f>'2. BL Supply'!AH14+'6. Preferred (Scenario Yr)'!AG24</f>
        <v>0</v>
      </c>
      <c r="AI17" s="568">
        <f>'2. BL Supply'!AI14+'6. Preferred (Scenario Yr)'!AH24</f>
        <v>0</v>
      </c>
      <c r="AJ17" s="568">
        <f>'2. BL Supply'!AJ14+'6. Preferred (Scenario Yr)'!AI24</f>
        <v>0</v>
      </c>
      <c r="AK17" s="569"/>
    </row>
    <row r="18" spans="1:37">
      <c r="A18" s="179"/>
      <c r="B18" s="497"/>
      <c r="C18" s="612" t="s">
        <v>141</v>
      </c>
      <c r="D18" s="840" t="s">
        <v>141</v>
      </c>
      <c r="E18" s="836" t="s">
        <v>141</v>
      </c>
      <c r="F18" s="329" t="s">
        <v>141</v>
      </c>
      <c r="G18" s="329">
        <v>2</v>
      </c>
      <c r="H18" s="833" t="s">
        <v>141</v>
      </c>
      <c r="I18" s="328" t="s">
        <v>141</v>
      </c>
      <c r="J18" s="328" t="s">
        <v>141</v>
      </c>
      <c r="K18" s="328" t="s">
        <v>141</v>
      </c>
      <c r="L18" s="834" t="s">
        <v>663</v>
      </c>
      <c r="M18" s="834" t="s">
        <v>141</v>
      </c>
      <c r="N18" s="834" t="s">
        <v>141</v>
      </c>
      <c r="O18" s="834" t="s">
        <v>141</v>
      </c>
      <c r="P18" s="834" t="s">
        <v>141</v>
      </c>
      <c r="Q18" s="834" t="s">
        <v>141</v>
      </c>
      <c r="R18" s="834" t="s">
        <v>141</v>
      </c>
      <c r="S18" s="834" t="s">
        <v>141</v>
      </c>
      <c r="T18" s="834" t="s">
        <v>141</v>
      </c>
      <c r="U18" s="834" t="s">
        <v>141</v>
      </c>
      <c r="V18" s="834" t="s">
        <v>141</v>
      </c>
      <c r="W18" s="834" t="s">
        <v>141</v>
      </c>
      <c r="X18" s="834" t="s">
        <v>141</v>
      </c>
      <c r="Y18" s="834" t="s">
        <v>141</v>
      </c>
      <c r="Z18" s="834" t="s">
        <v>141</v>
      </c>
      <c r="AA18" s="834" t="s">
        <v>141</v>
      </c>
      <c r="AB18" s="834" t="s">
        <v>141</v>
      </c>
      <c r="AC18" s="834" t="s">
        <v>141</v>
      </c>
      <c r="AD18" s="834" t="s">
        <v>141</v>
      </c>
      <c r="AE18" s="834" t="s">
        <v>141</v>
      </c>
      <c r="AF18" s="834" t="s">
        <v>141</v>
      </c>
      <c r="AG18" s="834" t="s">
        <v>141</v>
      </c>
      <c r="AH18" s="834" t="s">
        <v>141</v>
      </c>
      <c r="AI18" s="834" t="s">
        <v>141</v>
      </c>
      <c r="AJ18" s="834" t="s">
        <v>141</v>
      </c>
      <c r="AK18" s="569"/>
    </row>
    <row r="19" spans="1:37">
      <c r="A19" s="179"/>
      <c r="B19" s="497"/>
      <c r="C19" s="612" t="s">
        <v>141</v>
      </c>
      <c r="D19" s="840" t="s">
        <v>141</v>
      </c>
      <c r="E19" s="836" t="s">
        <v>141</v>
      </c>
      <c r="F19" s="329" t="s">
        <v>141</v>
      </c>
      <c r="G19" s="329">
        <v>2</v>
      </c>
      <c r="H19" s="833" t="s">
        <v>141</v>
      </c>
      <c r="I19" s="328" t="s">
        <v>141</v>
      </c>
      <c r="J19" s="328" t="s">
        <v>141</v>
      </c>
      <c r="K19" s="328" t="s">
        <v>141</v>
      </c>
      <c r="L19" s="834" t="s">
        <v>141</v>
      </c>
      <c r="M19" s="834" t="s">
        <v>141</v>
      </c>
      <c r="N19" s="834" t="s">
        <v>141</v>
      </c>
      <c r="O19" s="834" t="s">
        <v>141</v>
      </c>
      <c r="P19" s="834" t="s">
        <v>141</v>
      </c>
      <c r="Q19" s="834" t="s">
        <v>141</v>
      </c>
      <c r="R19" s="834" t="s">
        <v>141</v>
      </c>
      <c r="S19" s="834" t="s">
        <v>141</v>
      </c>
      <c r="T19" s="834" t="s">
        <v>141</v>
      </c>
      <c r="U19" s="834" t="s">
        <v>141</v>
      </c>
      <c r="V19" s="834" t="s">
        <v>141</v>
      </c>
      <c r="W19" s="834" t="s">
        <v>141</v>
      </c>
      <c r="X19" s="834" t="s">
        <v>141</v>
      </c>
      <c r="Y19" s="834" t="s">
        <v>141</v>
      </c>
      <c r="Z19" s="834" t="s">
        <v>141</v>
      </c>
      <c r="AA19" s="834" t="s">
        <v>141</v>
      </c>
      <c r="AB19" s="834" t="s">
        <v>141</v>
      </c>
      <c r="AC19" s="834" t="s">
        <v>141</v>
      </c>
      <c r="AD19" s="834" t="s">
        <v>141</v>
      </c>
      <c r="AE19" s="834" t="s">
        <v>141</v>
      </c>
      <c r="AF19" s="834" t="s">
        <v>141</v>
      </c>
      <c r="AG19" s="834" t="s">
        <v>141</v>
      </c>
      <c r="AH19" s="834" t="s">
        <v>141</v>
      </c>
      <c r="AI19" s="834" t="s">
        <v>141</v>
      </c>
      <c r="AJ19" s="834" t="s">
        <v>141</v>
      </c>
      <c r="AK19" s="569"/>
    </row>
    <row r="20" spans="1:37" ht="15.75" thickBot="1">
      <c r="A20" s="179"/>
      <c r="B20" s="497"/>
      <c r="C20" s="612" t="s">
        <v>141</v>
      </c>
      <c r="D20" s="830" t="s">
        <v>141</v>
      </c>
      <c r="E20" s="841" t="s">
        <v>141</v>
      </c>
      <c r="F20" s="832" t="s">
        <v>141</v>
      </c>
      <c r="G20" s="832">
        <v>2</v>
      </c>
      <c r="H20" s="833" t="s">
        <v>141</v>
      </c>
      <c r="I20" s="328" t="s">
        <v>141</v>
      </c>
      <c r="J20" s="328" t="s">
        <v>141</v>
      </c>
      <c r="K20" s="328" t="s">
        <v>141</v>
      </c>
      <c r="L20" s="834" t="s">
        <v>141</v>
      </c>
      <c r="M20" s="834" t="s">
        <v>141</v>
      </c>
      <c r="N20" s="834" t="s">
        <v>141</v>
      </c>
      <c r="O20" s="834" t="s">
        <v>141</v>
      </c>
      <c r="P20" s="834" t="s">
        <v>141</v>
      </c>
      <c r="Q20" s="834" t="s">
        <v>141</v>
      </c>
      <c r="R20" s="834" t="s">
        <v>141</v>
      </c>
      <c r="S20" s="834" t="s">
        <v>141</v>
      </c>
      <c r="T20" s="834" t="s">
        <v>141</v>
      </c>
      <c r="U20" s="834" t="s">
        <v>141</v>
      </c>
      <c r="V20" s="834" t="s">
        <v>141</v>
      </c>
      <c r="W20" s="834" t="s">
        <v>141</v>
      </c>
      <c r="X20" s="834" t="s">
        <v>141</v>
      </c>
      <c r="Y20" s="834" t="s">
        <v>141</v>
      </c>
      <c r="Z20" s="834" t="s">
        <v>141</v>
      </c>
      <c r="AA20" s="834" t="s">
        <v>141</v>
      </c>
      <c r="AB20" s="834" t="s">
        <v>141</v>
      </c>
      <c r="AC20" s="834" t="s">
        <v>141</v>
      </c>
      <c r="AD20" s="834" t="s">
        <v>141</v>
      </c>
      <c r="AE20" s="834" t="s">
        <v>141</v>
      </c>
      <c r="AF20" s="834" t="s">
        <v>141</v>
      </c>
      <c r="AG20" s="834" t="s">
        <v>141</v>
      </c>
      <c r="AH20" s="834" t="s">
        <v>141</v>
      </c>
      <c r="AI20" s="834" t="s">
        <v>141</v>
      </c>
      <c r="AJ20" s="834" t="s">
        <v>141</v>
      </c>
      <c r="AK20" s="569"/>
    </row>
    <row r="21" spans="1:37">
      <c r="A21" s="157"/>
      <c r="B21" s="497"/>
      <c r="C21" s="617" t="s">
        <v>664</v>
      </c>
      <c r="D21" s="664" t="s">
        <v>665</v>
      </c>
      <c r="E21" s="829" t="s">
        <v>666</v>
      </c>
      <c r="F21" s="602"/>
      <c r="G21" s="602">
        <v>2</v>
      </c>
      <c r="H21" s="606">
        <f>'2. BL Supply'!H17+'2. BL Supply'!H18+'6. Preferred (Scenario Yr)'!G27</f>
        <v>0</v>
      </c>
      <c r="I21" s="370">
        <f>'2. BL Supply'!I17+'2. BL Supply'!I18+'6. Preferred (Scenario Yr)'!H27</f>
        <v>0</v>
      </c>
      <c r="J21" s="370">
        <f>'2. BL Supply'!J17+'2. BL Supply'!J18+'6. Preferred (Scenario Yr)'!I27</f>
        <v>0</v>
      </c>
      <c r="K21" s="370">
        <f>'2. BL Supply'!K17+'2. BL Supply'!K18+'6. Preferred (Scenario Yr)'!J27</f>
        <v>0</v>
      </c>
      <c r="L21" s="568">
        <f>'2. BL Supply'!L17+'2. BL Supply'!L18+'6. Preferred (Scenario Yr)'!K27</f>
        <v>0</v>
      </c>
      <c r="M21" s="568">
        <f>'2. BL Supply'!M17+'2. BL Supply'!M18+'6. Preferred (Scenario Yr)'!L27</f>
        <v>0</v>
      </c>
      <c r="N21" s="568">
        <f>'2. BL Supply'!N17+'2. BL Supply'!N18+'6. Preferred (Scenario Yr)'!M27</f>
        <v>0</v>
      </c>
      <c r="O21" s="568">
        <f>'2. BL Supply'!O17+'2. BL Supply'!O18+'6. Preferred (Scenario Yr)'!N27</f>
        <v>0</v>
      </c>
      <c r="P21" s="568">
        <f>'2. BL Supply'!P17+'2. BL Supply'!P18+'6. Preferred (Scenario Yr)'!O27</f>
        <v>0</v>
      </c>
      <c r="Q21" s="568">
        <f>'2. BL Supply'!Q17+'2. BL Supply'!Q18+'6. Preferred (Scenario Yr)'!P27</f>
        <v>0</v>
      </c>
      <c r="R21" s="568">
        <f>'2. BL Supply'!R17+'2. BL Supply'!R18+'6. Preferred (Scenario Yr)'!Q27</f>
        <v>0</v>
      </c>
      <c r="S21" s="568">
        <f>'2. BL Supply'!S17+'2. BL Supply'!S18+'6. Preferred (Scenario Yr)'!R27</f>
        <v>0</v>
      </c>
      <c r="T21" s="568">
        <f>'2. BL Supply'!T17+'2. BL Supply'!T18+'6. Preferred (Scenario Yr)'!S27</f>
        <v>0</v>
      </c>
      <c r="U21" s="568">
        <f>'2. BL Supply'!U17+'2. BL Supply'!U18+'6. Preferred (Scenario Yr)'!T27</f>
        <v>0</v>
      </c>
      <c r="V21" s="568">
        <f>'2. BL Supply'!V17+'2. BL Supply'!V18+'6. Preferred (Scenario Yr)'!U27</f>
        <v>0</v>
      </c>
      <c r="W21" s="568">
        <f>'2. BL Supply'!W17+'2. BL Supply'!W18+'6. Preferred (Scenario Yr)'!V27</f>
        <v>0</v>
      </c>
      <c r="X21" s="568">
        <f>'2. BL Supply'!X17+'2. BL Supply'!X18+'6. Preferred (Scenario Yr)'!W27</f>
        <v>0</v>
      </c>
      <c r="Y21" s="568">
        <f>'2. BL Supply'!Y17+'2. BL Supply'!Y18+'6. Preferred (Scenario Yr)'!X27</f>
        <v>0</v>
      </c>
      <c r="Z21" s="568">
        <f>'2. BL Supply'!Z17+'2. BL Supply'!Z18+'6. Preferred (Scenario Yr)'!Y27</f>
        <v>0</v>
      </c>
      <c r="AA21" s="568">
        <f>'2. BL Supply'!AA17+'2. BL Supply'!AA18+'6. Preferred (Scenario Yr)'!Z27</f>
        <v>0</v>
      </c>
      <c r="AB21" s="568">
        <f>'2. BL Supply'!AB17+'2. BL Supply'!AB18+'6. Preferred (Scenario Yr)'!AA27</f>
        <v>0</v>
      </c>
      <c r="AC21" s="568">
        <f>'2. BL Supply'!AC17+'2. BL Supply'!AC18+'6. Preferred (Scenario Yr)'!AB27</f>
        <v>0</v>
      </c>
      <c r="AD21" s="568">
        <f>'2. BL Supply'!AD17+'2. BL Supply'!AD18+'6. Preferred (Scenario Yr)'!AC27</f>
        <v>0</v>
      </c>
      <c r="AE21" s="568">
        <f>'2. BL Supply'!AE17+'2. BL Supply'!AE18+'6. Preferred (Scenario Yr)'!AD27</f>
        <v>0</v>
      </c>
      <c r="AF21" s="568">
        <f>'2. BL Supply'!AF17+'2. BL Supply'!AF18+'6. Preferred (Scenario Yr)'!AE27</f>
        <v>0</v>
      </c>
      <c r="AG21" s="568">
        <f>'2. BL Supply'!AG17+'2. BL Supply'!AG18+'6. Preferred (Scenario Yr)'!AF27</f>
        <v>0</v>
      </c>
      <c r="AH21" s="568">
        <f>'2. BL Supply'!AH17+'2. BL Supply'!AH18+'6. Preferred (Scenario Yr)'!AG27</f>
        <v>0</v>
      </c>
      <c r="AI21" s="568">
        <f>'2. BL Supply'!AI17+'2. BL Supply'!AI18+'6. Preferred (Scenario Yr)'!AH27</f>
        <v>0</v>
      </c>
      <c r="AJ21" s="568">
        <f>'2. BL Supply'!AJ17+'2. BL Supply'!AJ18+'6. Preferred (Scenario Yr)'!AI27</f>
        <v>0</v>
      </c>
      <c r="AK21" s="569"/>
    </row>
    <row r="22" spans="1:37">
      <c r="A22" s="157"/>
      <c r="B22" s="497"/>
      <c r="C22" s="617" t="s">
        <v>141</v>
      </c>
      <c r="D22" s="842" t="s">
        <v>141</v>
      </c>
      <c r="E22" s="829" t="s">
        <v>141</v>
      </c>
      <c r="F22" s="602" t="s">
        <v>141</v>
      </c>
      <c r="G22" s="602">
        <v>2</v>
      </c>
      <c r="H22" s="833"/>
      <c r="I22" s="328"/>
      <c r="J22" s="328"/>
      <c r="K22" s="328"/>
      <c r="L22" s="843" t="s">
        <v>141</v>
      </c>
      <c r="M22" s="843" t="s">
        <v>141</v>
      </c>
      <c r="N22" s="843" t="s">
        <v>141</v>
      </c>
      <c r="O22" s="843" t="s">
        <v>141</v>
      </c>
      <c r="P22" s="843" t="s">
        <v>141</v>
      </c>
      <c r="Q22" s="843" t="s">
        <v>141</v>
      </c>
      <c r="R22" s="843" t="s">
        <v>141</v>
      </c>
      <c r="S22" s="843" t="s">
        <v>141</v>
      </c>
      <c r="T22" s="843" t="s">
        <v>141</v>
      </c>
      <c r="U22" s="843" t="s">
        <v>141</v>
      </c>
      <c r="V22" s="843" t="s">
        <v>141</v>
      </c>
      <c r="W22" s="843" t="s">
        <v>141</v>
      </c>
      <c r="X22" s="843" t="s">
        <v>141</v>
      </c>
      <c r="Y22" s="843" t="s">
        <v>141</v>
      </c>
      <c r="Z22" s="843" t="s">
        <v>141</v>
      </c>
      <c r="AA22" s="843" t="s">
        <v>141</v>
      </c>
      <c r="AB22" s="843" t="s">
        <v>141</v>
      </c>
      <c r="AC22" s="843" t="s">
        <v>141</v>
      </c>
      <c r="AD22" s="843" t="s">
        <v>141</v>
      </c>
      <c r="AE22" s="843" t="s">
        <v>141</v>
      </c>
      <c r="AF22" s="843" t="s">
        <v>141</v>
      </c>
      <c r="AG22" s="843" t="s">
        <v>141</v>
      </c>
      <c r="AH22" s="843" t="s">
        <v>141</v>
      </c>
      <c r="AI22" s="843" t="s">
        <v>141</v>
      </c>
      <c r="AJ22" s="843" t="s">
        <v>141</v>
      </c>
      <c r="AK22" s="569"/>
    </row>
    <row r="23" spans="1:37">
      <c r="A23" s="157"/>
      <c r="B23" s="497"/>
      <c r="C23" s="612" t="s">
        <v>141</v>
      </c>
      <c r="D23" s="840" t="s">
        <v>141</v>
      </c>
      <c r="E23" s="836" t="s">
        <v>141</v>
      </c>
      <c r="F23" s="329" t="s">
        <v>141</v>
      </c>
      <c r="G23" s="329">
        <v>2</v>
      </c>
      <c r="H23" s="833" t="s">
        <v>141</v>
      </c>
      <c r="I23" s="328" t="s">
        <v>141</v>
      </c>
      <c r="J23" s="328" t="s">
        <v>141</v>
      </c>
      <c r="K23" s="328" t="s">
        <v>141</v>
      </c>
      <c r="L23" s="834" t="s">
        <v>141</v>
      </c>
      <c r="M23" s="834" t="s">
        <v>141</v>
      </c>
      <c r="N23" s="834" t="s">
        <v>141</v>
      </c>
      <c r="O23" s="834" t="s">
        <v>141</v>
      </c>
      <c r="P23" s="834" t="s">
        <v>141</v>
      </c>
      <c r="Q23" s="834" t="s">
        <v>141</v>
      </c>
      <c r="R23" s="834" t="s">
        <v>141</v>
      </c>
      <c r="S23" s="834" t="s">
        <v>141</v>
      </c>
      <c r="T23" s="834" t="s">
        <v>141</v>
      </c>
      <c r="U23" s="834" t="s">
        <v>141</v>
      </c>
      <c r="V23" s="834" t="s">
        <v>141</v>
      </c>
      <c r="W23" s="834" t="s">
        <v>141</v>
      </c>
      <c r="X23" s="834" t="s">
        <v>141</v>
      </c>
      <c r="Y23" s="834" t="s">
        <v>141</v>
      </c>
      <c r="Z23" s="834" t="s">
        <v>141</v>
      </c>
      <c r="AA23" s="834" t="s">
        <v>141</v>
      </c>
      <c r="AB23" s="834" t="s">
        <v>141</v>
      </c>
      <c r="AC23" s="834" t="s">
        <v>141</v>
      </c>
      <c r="AD23" s="834" t="s">
        <v>141</v>
      </c>
      <c r="AE23" s="834" t="s">
        <v>141</v>
      </c>
      <c r="AF23" s="834" t="s">
        <v>141</v>
      </c>
      <c r="AG23" s="834" t="s">
        <v>141</v>
      </c>
      <c r="AH23" s="834" t="s">
        <v>141</v>
      </c>
      <c r="AI23" s="834" t="s">
        <v>141</v>
      </c>
      <c r="AJ23" s="834" t="s">
        <v>141</v>
      </c>
      <c r="AK23" s="569"/>
    </row>
    <row r="24" spans="1:37">
      <c r="A24" s="157"/>
      <c r="B24" s="497"/>
      <c r="C24" s="612" t="s">
        <v>141</v>
      </c>
      <c r="D24" s="840" t="s">
        <v>141</v>
      </c>
      <c r="E24" s="836" t="s">
        <v>141</v>
      </c>
      <c r="F24" s="329" t="s">
        <v>141</v>
      </c>
      <c r="G24" s="329">
        <v>2</v>
      </c>
      <c r="H24" s="833" t="s">
        <v>141</v>
      </c>
      <c r="I24" s="328" t="s">
        <v>141</v>
      </c>
      <c r="J24" s="328" t="s">
        <v>141</v>
      </c>
      <c r="K24" s="328" t="s">
        <v>141</v>
      </c>
      <c r="L24" s="834" t="s">
        <v>141</v>
      </c>
      <c r="M24" s="834" t="s">
        <v>141</v>
      </c>
      <c r="N24" s="834" t="s">
        <v>141</v>
      </c>
      <c r="O24" s="834" t="s">
        <v>141</v>
      </c>
      <c r="P24" s="834" t="s">
        <v>141</v>
      </c>
      <c r="Q24" s="834" t="s">
        <v>141</v>
      </c>
      <c r="R24" s="834" t="s">
        <v>141</v>
      </c>
      <c r="S24" s="834" t="s">
        <v>141</v>
      </c>
      <c r="T24" s="834" t="s">
        <v>141</v>
      </c>
      <c r="U24" s="834" t="s">
        <v>141</v>
      </c>
      <c r="V24" s="834" t="s">
        <v>141</v>
      </c>
      <c r="W24" s="834" t="s">
        <v>141</v>
      </c>
      <c r="X24" s="834" t="s">
        <v>141</v>
      </c>
      <c r="Y24" s="834" t="s">
        <v>141</v>
      </c>
      <c r="Z24" s="834" t="s">
        <v>141</v>
      </c>
      <c r="AA24" s="834" t="s">
        <v>141</v>
      </c>
      <c r="AB24" s="834" t="s">
        <v>141</v>
      </c>
      <c r="AC24" s="834" t="s">
        <v>141</v>
      </c>
      <c r="AD24" s="834" t="s">
        <v>141</v>
      </c>
      <c r="AE24" s="834" t="s">
        <v>141</v>
      </c>
      <c r="AF24" s="834" t="s">
        <v>141</v>
      </c>
      <c r="AG24" s="834" t="s">
        <v>141</v>
      </c>
      <c r="AH24" s="834" t="s">
        <v>141</v>
      </c>
      <c r="AI24" s="834" t="s">
        <v>141</v>
      </c>
      <c r="AJ24" s="834" t="s">
        <v>141</v>
      </c>
      <c r="AK24" s="569"/>
    </row>
    <row r="25" spans="1:37">
      <c r="A25" s="157"/>
      <c r="B25" s="497"/>
      <c r="C25" s="612" t="s">
        <v>141</v>
      </c>
      <c r="D25" s="840" t="s">
        <v>141</v>
      </c>
      <c r="E25" s="836" t="s">
        <v>141</v>
      </c>
      <c r="F25" s="329" t="s">
        <v>141</v>
      </c>
      <c r="G25" s="329">
        <v>2</v>
      </c>
      <c r="H25" s="833" t="s">
        <v>141</v>
      </c>
      <c r="I25" s="328" t="s">
        <v>141</v>
      </c>
      <c r="J25" s="328" t="s">
        <v>141</v>
      </c>
      <c r="K25" s="328" t="s">
        <v>141</v>
      </c>
      <c r="L25" s="834" t="s">
        <v>141</v>
      </c>
      <c r="M25" s="834" t="s">
        <v>141</v>
      </c>
      <c r="N25" s="834" t="s">
        <v>141</v>
      </c>
      <c r="O25" s="834" t="s">
        <v>141</v>
      </c>
      <c r="P25" s="834" t="s">
        <v>141</v>
      </c>
      <c r="Q25" s="834" t="s">
        <v>141</v>
      </c>
      <c r="R25" s="834" t="s">
        <v>141</v>
      </c>
      <c r="S25" s="834" t="s">
        <v>141</v>
      </c>
      <c r="T25" s="834" t="s">
        <v>141</v>
      </c>
      <c r="U25" s="834" t="s">
        <v>141</v>
      </c>
      <c r="V25" s="834" t="s">
        <v>141</v>
      </c>
      <c r="W25" s="834" t="s">
        <v>141</v>
      </c>
      <c r="X25" s="834" t="s">
        <v>141</v>
      </c>
      <c r="Y25" s="834" t="s">
        <v>141</v>
      </c>
      <c r="Z25" s="834" t="s">
        <v>141</v>
      </c>
      <c r="AA25" s="834" t="s">
        <v>141</v>
      </c>
      <c r="AB25" s="834" t="s">
        <v>141</v>
      </c>
      <c r="AC25" s="834" t="s">
        <v>141</v>
      </c>
      <c r="AD25" s="834" t="s">
        <v>141</v>
      </c>
      <c r="AE25" s="834" t="s">
        <v>141</v>
      </c>
      <c r="AF25" s="834" t="s">
        <v>141</v>
      </c>
      <c r="AG25" s="834" t="s">
        <v>141</v>
      </c>
      <c r="AH25" s="834" t="s">
        <v>141</v>
      </c>
      <c r="AI25" s="834" t="s">
        <v>141</v>
      </c>
      <c r="AJ25" s="834" t="s">
        <v>141</v>
      </c>
      <c r="AK25" s="569"/>
    </row>
    <row r="26" spans="1:37">
      <c r="A26" s="157"/>
      <c r="B26" s="498"/>
      <c r="C26" s="636" t="s">
        <v>141</v>
      </c>
      <c r="D26" s="844" t="s">
        <v>141</v>
      </c>
      <c r="E26" s="837" t="s">
        <v>141</v>
      </c>
      <c r="F26" s="333" t="s">
        <v>141</v>
      </c>
      <c r="G26" s="333">
        <v>2</v>
      </c>
      <c r="H26" s="586" t="s">
        <v>141</v>
      </c>
      <c r="I26" s="334" t="s">
        <v>141</v>
      </c>
      <c r="J26" s="334" t="s">
        <v>141</v>
      </c>
      <c r="K26" s="334" t="s">
        <v>141</v>
      </c>
      <c r="L26" s="845" t="s">
        <v>141</v>
      </c>
      <c r="M26" s="845" t="s">
        <v>141</v>
      </c>
      <c r="N26" s="845" t="s">
        <v>141</v>
      </c>
      <c r="O26" s="845" t="s">
        <v>141</v>
      </c>
      <c r="P26" s="845" t="s">
        <v>141</v>
      </c>
      <c r="Q26" s="845" t="s">
        <v>141</v>
      </c>
      <c r="R26" s="845" t="s">
        <v>141</v>
      </c>
      <c r="S26" s="845" t="s">
        <v>141</v>
      </c>
      <c r="T26" s="845" t="s">
        <v>141</v>
      </c>
      <c r="U26" s="845" t="s">
        <v>141</v>
      </c>
      <c r="V26" s="845" t="s">
        <v>141</v>
      </c>
      <c r="W26" s="845" t="s">
        <v>141</v>
      </c>
      <c r="X26" s="845" t="s">
        <v>141</v>
      </c>
      <c r="Y26" s="845" t="s">
        <v>141</v>
      </c>
      <c r="Z26" s="845" t="s">
        <v>141</v>
      </c>
      <c r="AA26" s="845" t="s">
        <v>141</v>
      </c>
      <c r="AB26" s="845" t="s">
        <v>141</v>
      </c>
      <c r="AC26" s="845" t="s">
        <v>141</v>
      </c>
      <c r="AD26" s="845" t="s">
        <v>141</v>
      </c>
      <c r="AE26" s="845" t="s">
        <v>141</v>
      </c>
      <c r="AF26" s="845" t="s">
        <v>141</v>
      </c>
      <c r="AG26" s="845" t="s">
        <v>141</v>
      </c>
      <c r="AH26" s="845" t="s">
        <v>141</v>
      </c>
      <c r="AI26" s="845" t="s">
        <v>141</v>
      </c>
      <c r="AJ26" s="845" t="s">
        <v>141</v>
      </c>
      <c r="AK26" s="569"/>
    </row>
    <row r="27" spans="1:37">
      <c r="A27" s="157"/>
      <c r="B27" s="499"/>
      <c r="C27" s="756" t="s">
        <v>667</v>
      </c>
      <c r="D27" s="846" t="s">
        <v>207</v>
      </c>
      <c r="E27" s="829" t="s">
        <v>668</v>
      </c>
      <c r="F27" s="602" t="s">
        <v>93</v>
      </c>
      <c r="G27" s="602">
        <v>2</v>
      </c>
      <c r="H27" s="847">
        <f>'2. BL Supply'!H24+'6. Preferred (Scenario Yr)'!G38</f>
        <v>0</v>
      </c>
      <c r="I27" s="328">
        <f>'2. BL Supply'!I24+'6. Preferred (Scenario Yr)'!H38</f>
        <v>0</v>
      </c>
      <c r="J27" s="328">
        <f>'2. BL Supply'!J24+'6. Preferred (Scenario Yr)'!I38</f>
        <v>0</v>
      </c>
      <c r="K27" s="328">
        <f>'2. BL Supply'!K24+'6. Preferred (Scenario Yr)'!J38</f>
        <v>0</v>
      </c>
      <c r="L27" s="568">
        <f>'2. BL Supply'!L24+'6. Preferred (Scenario Yr)'!K38</f>
        <v>0</v>
      </c>
      <c r="M27" s="568">
        <f>'2. BL Supply'!M24+'6. Preferred (Scenario Yr)'!L38</f>
        <v>0</v>
      </c>
      <c r="N27" s="568">
        <f>'2. BL Supply'!N24+'6. Preferred (Scenario Yr)'!M38</f>
        <v>0</v>
      </c>
      <c r="O27" s="568">
        <f>'2. BL Supply'!O24+'6. Preferred (Scenario Yr)'!N38</f>
        <v>0</v>
      </c>
      <c r="P27" s="568">
        <f>'2. BL Supply'!P24+'6. Preferred (Scenario Yr)'!O38</f>
        <v>0</v>
      </c>
      <c r="Q27" s="568">
        <f>'2. BL Supply'!Q24+'6. Preferred (Scenario Yr)'!P38</f>
        <v>0</v>
      </c>
      <c r="R27" s="568">
        <f>'2. BL Supply'!R24+'6. Preferred (Scenario Yr)'!Q38</f>
        <v>0</v>
      </c>
      <c r="S27" s="568">
        <f>'2. BL Supply'!S24+'6. Preferred (Scenario Yr)'!R38</f>
        <v>0</v>
      </c>
      <c r="T27" s="568">
        <f>'2. BL Supply'!T24+'6. Preferred (Scenario Yr)'!S38</f>
        <v>0</v>
      </c>
      <c r="U27" s="568">
        <f>'2. BL Supply'!U24+'6. Preferred (Scenario Yr)'!T38</f>
        <v>0</v>
      </c>
      <c r="V27" s="568">
        <f>'2. BL Supply'!V24+'6. Preferred (Scenario Yr)'!U38</f>
        <v>0</v>
      </c>
      <c r="W27" s="568">
        <f>'2. BL Supply'!W24+'6. Preferred (Scenario Yr)'!V38</f>
        <v>0</v>
      </c>
      <c r="X27" s="568">
        <f>'2. BL Supply'!X24+'6. Preferred (Scenario Yr)'!W38</f>
        <v>0</v>
      </c>
      <c r="Y27" s="568">
        <f>'2. BL Supply'!Y24+'6. Preferred (Scenario Yr)'!X38</f>
        <v>0</v>
      </c>
      <c r="Z27" s="568">
        <f>'2. BL Supply'!Z24+'6. Preferred (Scenario Yr)'!Y38</f>
        <v>0</v>
      </c>
      <c r="AA27" s="568">
        <f>'2. BL Supply'!AA24+'6. Preferred (Scenario Yr)'!Z38</f>
        <v>0</v>
      </c>
      <c r="AB27" s="568">
        <f>'2. BL Supply'!AB24+'6. Preferred (Scenario Yr)'!AA38</f>
        <v>0</v>
      </c>
      <c r="AC27" s="568">
        <f>'2. BL Supply'!AC24+'6. Preferred (Scenario Yr)'!AB38</f>
        <v>0</v>
      </c>
      <c r="AD27" s="568">
        <f>'2. BL Supply'!AD24+'6. Preferred (Scenario Yr)'!AC38</f>
        <v>0</v>
      </c>
      <c r="AE27" s="568">
        <f>'2. BL Supply'!AE24+'6. Preferred (Scenario Yr)'!AD38</f>
        <v>0</v>
      </c>
      <c r="AF27" s="568">
        <f>'2. BL Supply'!AF24+'6. Preferred (Scenario Yr)'!AE38</f>
        <v>0</v>
      </c>
      <c r="AG27" s="568">
        <f>'2. BL Supply'!AG24+'6. Preferred (Scenario Yr)'!AF38</f>
        <v>0</v>
      </c>
      <c r="AH27" s="568">
        <f>'2. BL Supply'!AH24+'6. Preferred (Scenario Yr)'!AG38</f>
        <v>0</v>
      </c>
      <c r="AI27" s="568">
        <f>'2. BL Supply'!AI24+'6. Preferred (Scenario Yr)'!AH38</f>
        <v>0</v>
      </c>
      <c r="AJ27" s="568">
        <f>'2. BL Supply'!AJ24+'6. Preferred (Scenario Yr)'!AI38</f>
        <v>0</v>
      </c>
      <c r="AK27" s="569"/>
    </row>
    <row r="28" spans="1:37" ht="15.75" thickBot="1">
      <c r="A28" s="157"/>
      <c r="B28" s="500"/>
      <c r="C28" s="699" t="s">
        <v>669</v>
      </c>
      <c r="D28" s="700" t="s">
        <v>209</v>
      </c>
      <c r="E28" s="848" t="s">
        <v>670</v>
      </c>
      <c r="F28" s="763" t="s">
        <v>93</v>
      </c>
      <c r="G28" s="763">
        <v>2</v>
      </c>
      <c r="H28" s="689">
        <f>'2. BL Supply'!H25+'6. Preferred (Scenario Yr)'!G41</f>
        <v>0</v>
      </c>
      <c r="I28" s="328">
        <f>'2. BL Supply'!I25+'6. Preferred (Scenario Yr)'!H41</f>
        <v>0</v>
      </c>
      <c r="J28" s="328">
        <f>'2. BL Supply'!J25+'6. Preferred (Scenario Yr)'!I41</f>
        <v>0</v>
      </c>
      <c r="K28" s="328">
        <f>'2. BL Supply'!K25+'6. Preferred (Scenario Yr)'!J41</f>
        <v>0</v>
      </c>
      <c r="L28" s="568">
        <f>'2. BL Supply'!L25+'6. Preferred (Scenario Yr)'!K41</f>
        <v>0</v>
      </c>
      <c r="M28" s="568">
        <f>'2. BL Supply'!M25+'6. Preferred (Scenario Yr)'!L41</f>
        <v>0</v>
      </c>
      <c r="N28" s="568">
        <f>'2. BL Supply'!N25+'6. Preferred (Scenario Yr)'!M41</f>
        <v>0</v>
      </c>
      <c r="O28" s="568">
        <f>'2. BL Supply'!O25+'6. Preferred (Scenario Yr)'!N41</f>
        <v>0</v>
      </c>
      <c r="P28" s="568">
        <f>'2. BL Supply'!P25+'6. Preferred (Scenario Yr)'!O41</f>
        <v>0</v>
      </c>
      <c r="Q28" s="568">
        <f>'2. BL Supply'!Q25+'6. Preferred (Scenario Yr)'!P41</f>
        <v>0</v>
      </c>
      <c r="R28" s="568">
        <f>'2. BL Supply'!R25+'6. Preferred (Scenario Yr)'!Q41</f>
        <v>0</v>
      </c>
      <c r="S28" s="568">
        <f>'2. BL Supply'!S25+'6. Preferred (Scenario Yr)'!R41</f>
        <v>0</v>
      </c>
      <c r="T28" s="568">
        <f>'2. BL Supply'!T25+'6. Preferred (Scenario Yr)'!S41</f>
        <v>0</v>
      </c>
      <c r="U28" s="568">
        <f>'2. BL Supply'!U25+'6. Preferred (Scenario Yr)'!T41</f>
        <v>0</v>
      </c>
      <c r="V28" s="568">
        <f>'2. BL Supply'!V25+'6. Preferred (Scenario Yr)'!U41</f>
        <v>0</v>
      </c>
      <c r="W28" s="568">
        <f>'2. BL Supply'!W25+'6. Preferred (Scenario Yr)'!V41</f>
        <v>0</v>
      </c>
      <c r="X28" s="568">
        <f>'2. BL Supply'!X25+'6. Preferred (Scenario Yr)'!W41</f>
        <v>0</v>
      </c>
      <c r="Y28" s="568">
        <f>'2. BL Supply'!Y25+'6. Preferred (Scenario Yr)'!X41</f>
        <v>0</v>
      </c>
      <c r="Z28" s="568">
        <f>'2. BL Supply'!Z25+'6. Preferred (Scenario Yr)'!Y41</f>
        <v>0</v>
      </c>
      <c r="AA28" s="568">
        <f>'2. BL Supply'!AA25+'6. Preferred (Scenario Yr)'!Z41</f>
        <v>0</v>
      </c>
      <c r="AB28" s="568">
        <f>'2. BL Supply'!AB25+'6. Preferred (Scenario Yr)'!AA41</f>
        <v>0</v>
      </c>
      <c r="AC28" s="568">
        <f>'2. BL Supply'!AC25+'6. Preferred (Scenario Yr)'!AB41</f>
        <v>0</v>
      </c>
      <c r="AD28" s="568">
        <f>'2. BL Supply'!AD25+'6. Preferred (Scenario Yr)'!AC41</f>
        <v>0</v>
      </c>
      <c r="AE28" s="568">
        <f>'2. BL Supply'!AE25+'6. Preferred (Scenario Yr)'!AD41</f>
        <v>0</v>
      </c>
      <c r="AF28" s="568">
        <f>'2. BL Supply'!AF25+'6. Preferred (Scenario Yr)'!AE41</f>
        <v>0</v>
      </c>
      <c r="AG28" s="568">
        <f>'2. BL Supply'!AG25+'6. Preferred (Scenario Yr)'!AF41</f>
        <v>0</v>
      </c>
      <c r="AH28" s="568">
        <f>'2. BL Supply'!AH25+'6. Preferred (Scenario Yr)'!AG41</f>
        <v>0</v>
      </c>
      <c r="AI28" s="568">
        <f>'2. BL Supply'!AI25+'6. Preferred (Scenario Yr)'!AH41</f>
        <v>0</v>
      </c>
      <c r="AJ28" s="568">
        <f>'2. BL Supply'!AJ25+'6. Preferred (Scenario Yr)'!AI41</f>
        <v>0</v>
      </c>
      <c r="AK28" s="569"/>
    </row>
    <row r="29" spans="1:37" ht="15.75">
      <c r="A29" s="157"/>
      <c r="B29" s="178"/>
      <c r="C29" s="569"/>
      <c r="D29" s="849"/>
      <c r="E29" s="335"/>
      <c r="F29" s="569"/>
      <c r="G29" s="569"/>
      <c r="H29" s="569"/>
      <c r="I29" s="646"/>
      <c r="J29" s="336"/>
      <c r="K29" s="337"/>
      <c r="L29" s="338"/>
      <c r="M29" s="33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</row>
    <row r="30" spans="1:37" ht="15.75">
      <c r="A30" s="157"/>
      <c r="B30" s="178"/>
      <c r="C30" s="569"/>
      <c r="D30" s="849"/>
      <c r="E30" s="850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</row>
    <row r="31" spans="1:37" ht="15.75">
      <c r="A31" s="157"/>
      <c r="B31" s="178"/>
      <c r="C31" s="569"/>
      <c r="D31" s="849"/>
      <c r="E31" s="335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</row>
    <row r="32" spans="1:37" ht="15.75">
      <c r="A32" s="157"/>
      <c r="B32" s="178"/>
      <c r="C32" s="569"/>
      <c r="D32" s="340" t="str">
        <f>'TITLE PAGE'!B9</f>
        <v>Company:</v>
      </c>
      <c r="E32" s="140" t="str">
        <f>'TITLE PAGE'!D9</f>
        <v>Albion Water</v>
      </c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</row>
    <row r="33" spans="1:37" ht="15.75">
      <c r="A33" s="157"/>
      <c r="B33" s="178"/>
      <c r="C33" s="569"/>
      <c r="D33" s="341" t="str">
        <f>'TITLE PAGE'!B10</f>
        <v>Resource Zone Name:</v>
      </c>
      <c r="E33" s="144" t="str">
        <f>'TITLE PAGE'!D10</f>
        <v>Five Oaks</v>
      </c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</row>
    <row r="34" spans="1:37" ht="15.75">
      <c r="A34" s="157"/>
      <c r="B34" s="178"/>
      <c r="C34" s="569"/>
      <c r="D34" s="341" t="str">
        <f>'TITLE PAGE'!B11</f>
        <v>Resource Zone Number:</v>
      </c>
      <c r="E34" s="147">
        <f>'TITLE PAGE'!D11</f>
        <v>2</v>
      </c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</row>
    <row r="35" spans="1:37" ht="15.75">
      <c r="A35" s="157"/>
      <c r="B35" s="178"/>
      <c r="C35" s="569"/>
      <c r="D35" s="341" t="str">
        <f>'TITLE PAGE'!B12</f>
        <v xml:space="preserve">Planning Scenario Name:                                                                     </v>
      </c>
      <c r="E35" s="144" t="str">
        <f>'TITLE PAGE'!D12</f>
        <v>Dry Year Annual Average</v>
      </c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</row>
    <row r="36" spans="1:37" ht="15.75">
      <c r="A36" s="157"/>
      <c r="B36" s="178"/>
      <c r="C36" s="569"/>
      <c r="D36" s="342" t="str">
        <f>'TITLE PAGE'!B13</f>
        <v xml:space="preserve">Chosen Level of Service:  </v>
      </c>
      <c r="E36" s="152" t="str">
        <f>'TITLE PAGE'!D13</f>
        <v>See WRMP document</v>
      </c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311CF8E3BA0E438F547D11EF49A6B8" ma:contentTypeVersion="8" ma:contentTypeDescription="Create a new document." ma:contentTypeScope="" ma:versionID="7066675efac4cb805302205da41fc5b3">
  <xsd:schema xmlns:xsd="http://www.w3.org/2001/XMLSchema" xmlns:xs="http://www.w3.org/2001/XMLSchema" xmlns:p="http://schemas.microsoft.com/office/2006/metadata/properties" xmlns:ns2="5b675480-59d5-4a80-b17b-4505c5f7bd76" xmlns:ns3="b78bade7-2f67-497b-9252-8f90196d7b2b" targetNamespace="http://schemas.microsoft.com/office/2006/metadata/properties" ma:root="true" ma:fieldsID="1dcc334821ff8c914a7d40b22525286f" ns2:_="" ns3:_="">
    <xsd:import namespace="5b675480-59d5-4a80-b17b-4505c5f7bd76"/>
    <xsd:import namespace="b78bade7-2f67-497b-9252-8f90196d7b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75480-59d5-4a80-b17b-4505c5f7b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bade7-2f67-497b-9252-8f90196d7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12269E-3715-4AD0-8104-1525275A4D37}"/>
</file>

<file path=customXml/itemProps2.xml><?xml version="1.0" encoding="utf-8"?>
<ds:datastoreItem xmlns:ds="http://schemas.openxmlformats.org/officeDocument/2006/customXml" ds:itemID="{8413A505-FA05-4A8B-9EC8-C701D95A40E7}"/>
</file>

<file path=customXml/itemProps3.xml><?xml version="1.0" encoding="utf-8"?>
<ds:datastoreItem xmlns:ds="http://schemas.openxmlformats.org/officeDocument/2006/customXml" ds:itemID="{351FD212-A024-4B1A-8C7A-EE3A7B72E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 de Vial</cp:lastModifiedBy>
  <cp:revision/>
  <dcterms:created xsi:type="dcterms:W3CDTF">2016-06-02T10:12:30Z</dcterms:created>
  <dcterms:modified xsi:type="dcterms:W3CDTF">2018-09-27T08:58:48Z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0x010100B4311CF8E3BA0E438F547D11EF49A6B8</vt:lpwstr>
  </property>
</Properties>
</file>